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ocuments_041120\My Work\My Publication\46th paper_Paper Shazwani\4_Submitted to Materials Today Communications\Revision\From Shazwani\"/>
    </mc:Choice>
  </mc:AlternateContent>
  <xr:revisionPtr revIDLastSave="0" documentId="8_{2D55DA80-D4B9-4C38-A365-7AD172781813}" xr6:coauthVersionLast="47" xr6:coauthVersionMax="47" xr10:uidLastSave="{00000000-0000-0000-0000-000000000000}"/>
  <bookViews>
    <workbookView xWindow="-108" yWindow="-108" windowWidth="23256" windowHeight="12576" xr2:uid="{32B12CFA-BE02-40E6-96EF-AA47911411EC}"/>
  </bookViews>
  <sheets>
    <sheet name="dos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3" i="1" l="1"/>
  <c r="E12" i="1"/>
  <c r="AD28" i="1" l="1"/>
  <c r="AA28" i="1"/>
  <c r="Z28" i="1"/>
  <c r="AB28" i="1" s="1"/>
  <c r="AC28" i="1" s="1"/>
  <c r="AD27" i="1"/>
  <c r="AA27" i="1"/>
  <c r="Z27" i="1"/>
  <c r="AB27" i="1" s="1"/>
  <c r="AC27" i="1" s="1"/>
  <c r="AD26" i="1"/>
  <c r="AA26" i="1"/>
  <c r="Z26" i="1"/>
  <c r="AB26" i="1" s="1"/>
  <c r="AC26" i="1" s="1"/>
  <c r="AD25" i="1"/>
  <c r="AA25" i="1"/>
  <c r="Z25" i="1"/>
  <c r="AB25" i="1" s="1"/>
  <c r="AC25" i="1" s="1"/>
  <c r="AD24" i="1"/>
  <c r="AA24" i="1"/>
  <c r="Z24" i="1"/>
  <c r="AB24" i="1" s="1"/>
  <c r="AC24" i="1" s="1"/>
  <c r="AD23" i="1"/>
  <c r="Z23" i="1"/>
  <c r="AB23" i="1" s="1"/>
  <c r="AC23" i="1" s="1"/>
  <c r="AD22" i="1"/>
  <c r="AA22" i="1"/>
  <c r="Z22" i="1"/>
  <c r="AB22" i="1" s="1"/>
  <c r="AC22" i="1" s="1"/>
  <c r="BT18" i="1"/>
  <c r="BS18" i="1"/>
  <c r="BI18" i="1"/>
  <c r="BH18" i="1"/>
  <c r="AX18" i="1"/>
  <c r="AW18" i="1"/>
  <c r="AM18" i="1"/>
  <c r="AL18" i="1"/>
  <c r="AB18" i="1"/>
  <c r="AA18" i="1"/>
  <c r="Q18" i="1"/>
  <c r="P18" i="1"/>
  <c r="F18" i="1"/>
  <c r="E18" i="1"/>
  <c r="BT17" i="1"/>
  <c r="BS17" i="1"/>
  <c r="BI17" i="1"/>
  <c r="BH17" i="1"/>
  <c r="AX17" i="1"/>
  <c r="AW17" i="1"/>
  <c r="AM17" i="1"/>
  <c r="AL17" i="1"/>
  <c r="AB17" i="1"/>
  <c r="AA17" i="1"/>
  <c r="Q17" i="1"/>
  <c r="P17" i="1"/>
  <c r="F17" i="1"/>
  <c r="E17" i="1"/>
  <c r="BT16" i="1"/>
  <c r="BS16" i="1"/>
  <c r="BI16" i="1"/>
  <c r="BH16" i="1"/>
  <c r="AX16" i="1"/>
  <c r="AW16" i="1"/>
  <c r="AM16" i="1"/>
  <c r="AL16" i="1"/>
  <c r="AB16" i="1"/>
  <c r="AA16" i="1"/>
  <c r="Q16" i="1"/>
  <c r="P16" i="1"/>
  <c r="F16" i="1"/>
  <c r="E16" i="1"/>
  <c r="BT15" i="1"/>
  <c r="BS15" i="1"/>
  <c r="BI15" i="1"/>
  <c r="BH15" i="1"/>
  <c r="AX15" i="1"/>
  <c r="AW15" i="1"/>
  <c r="AM15" i="1"/>
  <c r="AL15" i="1"/>
  <c r="AB15" i="1"/>
  <c r="AA15" i="1"/>
  <c r="Q15" i="1"/>
  <c r="P15" i="1"/>
  <c r="F15" i="1"/>
  <c r="E15" i="1"/>
  <c r="BT14" i="1"/>
  <c r="BS14" i="1"/>
  <c r="BI14" i="1"/>
  <c r="BH14" i="1"/>
  <c r="AX14" i="1"/>
  <c r="AW14" i="1"/>
  <c r="AM14" i="1"/>
  <c r="AL14" i="1"/>
  <c r="AB14" i="1"/>
  <c r="AA14" i="1"/>
  <c r="Q14" i="1"/>
  <c r="P14" i="1"/>
  <c r="F14" i="1"/>
  <c r="E14" i="1"/>
  <c r="BT13" i="1"/>
  <c r="BS13" i="1"/>
  <c r="BI13" i="1"/>
  <c r="BH13" i="1"/>
  <c r="AX13" i="1"/>
  <c r="AW13" i="1"/>
  <c r="AM13" i="1"/>
  <c r="AL13" i="1"/>
  <c r="AB13" i="1"/>
  <c r="AA13" i="1"/>
  <c r="Q13" i="1"/>
  <c r="P13" i="1"/>
  <c r="F13" i="1"/>
  <c r="E13" i="1"/>
  <c r="BT12" i="1"/>
  <c r="BS12" i="1"/>
  <c r="BI12" i="1"/>
  <c r="BH12" i="1"/>
  <c r="AX12" i="1"/>
  <c r="AW12" i="1"/>
  <c r="AM12" i="1"/>
  <c r="AL12" i="1"/>
  <c r="AB12" i="1"/>
  <c r="AA12" i="1"/>
  <c r="Q12" i="1"/>
  <c r="P12" i="1"/>
  <c r="F12" i="1"/>
  <c r="BT11" i="1"/>
  <c r="BS11" i="1"/>
  <c r="BI11" i="1"/>
  <c r="BH11" i="1"/>
  <c r="AX11" i="1"/>
  <c r="AW11" i="1"/>
  <c r="AM11" i="1"/>
  <c r="AL11" i="1"/>
  <c r="AB11" i="1"/>
  <c r="AA11" i="1"/>
  <c r="Q11" i="1"/>
  <c r="P11" i="1"/>
  <c r="F11" i="1"/>
  <c r="E11" i="1"/>
  <c r="BT10" i="1"/>
  <c r="BS10" i="1"/>
  <c r="BI10" i="1"/>
  <c r="BH10" i="1"/>
  <c r="AX10" i="1"/>
  <c r="AW10" i="1"/>
  <c r="AM10" i="1"/>
  <c r="AL10" i="1"/>
  <c r="AB10" i="1"/>
  <c r="AA10" i="1"/>
  <c r="Q10" i="1"/>
  <c r="P10" i="1"/>
  <c r="F10" i="1"/>
  <c r="E10" i="1"/>
  <c r="BT9" i="1"/>
  <c r="BS9" i="1"/>
  <c r="BI9" i="1"/>
  <c r="BH9" i="1"/>
  <c r="BJ9" i="1" s="1"/>
  <c r="AX9" i="1"/>
  <c r="AW9" i="1"/>
  <c r="AY9" i="1" s="1"/>
  <c r="AZ9" i="1" s="1"/>
  <c r="AM9" i="1"/>
  <c r="AL9" i="1"/>
  <c r="AB9" i="1"/>
  <c r="AA9" i="1"/>
  <c r="AC9" i="1" s="1"/>
  <c r="AE9" i="1" s="1"/>
  <c r="AF9" i="1" s="1"/>
  <c r="Q9" i="1"/>
  <c r="P9" i="1"/>
  <c r="R9" i="1" s="1"/>
  <c r="F9" i="1"/>
  <c r="E9" i="1"/>
  <c r="AN11" i="1" l="1"/>
  <c r="G10" i="1"/>
  <c r="I10" i="1" s="1"/>
  <c r="J10" i="1" s="1"/>
  <c r="AN10" i="1"/>
  <c r="AO10" i="1" s="1"/>
  <c r="AD9" i="1"/>
  <c r="G17" i="1"/>
  <c r="H17" i="1" s="1"/>
  <c r="BU10" i="1"/>
  <c r="BV10" i="1" s="1"/>
  <c r="AC14" i="1"/>
  <c r="AC18" i="1"/>
  <c r="AD18" i="1" s="1"/>
  <c r="AC13" i="1"/>
  <c r="AC16" i="1"/>
  <c r="AY18" i="1"/>
  <c r="R17" i="1"/>
  <c r="R14" i="1"/>
  <c r="R18" i="1"/>
  <c r="R13" i="1"/>
  <c r="R12" i="1"/>
  <c r="R16" i="1"/>
  <c r="R10" i="1"/>
  <c r="T10" i="1" s="1"/>
  <c r="U10" i="1" s="1"/>
  <c r="R11" i="1"/>
  <c r="R15" i="1"/>
  <c r="T15" i="1" s="1"/>
  <c r="G13" i="1"/>
  <c r="H13" i="1" s="1"/>
  <c r="G12" i="1"/>
  <c r="H12" i="1" s="1"/>
  <c r="G11" i="1"/>
  <c r="G16" i="1"/>
  <c r="G9" i="1"/>
  <c r="I9" i="1" s="1"/>
  <c r="J9" i="1" s="1"/>
  <c r="G15" i="1"/>
  <c r="G14" i="1"/>
  <c r="G18" i="1"/>
  <c r="H18" i="1" s="1"/>
  <c r="S9" i="1"/>
  <c r="T9" i="1"/>
  <c r="U9" i="1" s="1"/>
  <c r="AC10" i="1"/>
  <c r="BU12" i="1"/>
  <c r="AY13" i="1"/>
  <c r="AY10" i="1"/>
  <c r="AC11" i="1"/>
  <c r="AC17" i="1"/>
  <c r="AN18" i="1"/>
  <c r="AO18" i="1" s="1"/>
  <c r="BA9" i="1"/>
  <c r="BB9" i="1" s="1"/>
  <c r="AY15" i="1"/>
  <c r="AN17" i="1"/>
  <c r="AY12" i="1"/>
  <c r="AN9" i="1"/>
  <c r="BU18" i="1"/>
  <c r="AC12" i="1"/>
  <c r="BJ12" i="1"/>
  <c r="AC15" i="1"/>
  <c r="BU16" i="1"/>
  <c r="BU17" i="1"/>
  <c r="AY11" i="1"/>
  <c r="BA11" i="1" s="1"/>
  <c r="BU14" i="1"/>
  <c r="BU9" i="1"/>
  <c r="BJ10" i="1"/>
  <c r="BJ15" i="1"/>
  <c r="AY16" i="1"/>
  <c r="AY17" i="1"/>
  <c r="BU11" i="1"/>
  <c r="BJ13" i="1"/>
  <c r="AY14" i="1"/>
  <c r="BK9" i="1"/>
  <c r="BL9" i="1"/>
  <c r="BM9" i="1" s="1"/>
  <c r="BJ11" i="1"/>
  <c r="BL11" i="1" s="1"/>
  <c r="BU15" i="1"/>
  <c r="BJ16" i="1"/>
  <c r="BJ17" i="1"/>
  <c r="BU13" i="1"/>
  <c r="BJ14" i="1"/>
  <c r="BJ18" i="1"/>
  <c r="AN12" i="1"/>
  <c r="AN13" i="1"/>
  <c r="AN14" i="1"/>
  <c r="AN15" i="1"/>
  <c r="AN16" i="1"/>
  <c r="AF22" i="1" l="1"/>
  <c r="Y32" i="1"/>
  <c r="BA14" i="1"/>
  <c r="BB14" i="1" s="1"/>
  <c r="BA16" i="1"/>
  <c r="BB16" i="1" s="1"/>
  <c r="BA17" i="1"/>
  <c r="BB17" i="1" s="1"/>
  <c r="BL15" i="1"/>
  <c r="BL14" i="1"/>
  <c r="H11" i="1"/>
  <c r="I11" i="1"/>
  <c r="J11" i="1" s="1"/>
  <c r="S11" i="1"/>
  <c r="X33" i="1" s="1"/>
  <c r="T11" i="1"/>
  <c r="U11" i="1" s="1"/>
  <c r="AZ12" i="1"/>
  <c r="BA12" i="1"/>
  <c r="BB12" i="1" s="1"/>
  <c r="AZ13" i="1"/>
  <c r="BA13" i="1"/>
  <c r="BB13" i="1" s="1"/>
  <c r="AZ15" i="1"/>
  <c r="BA15" i="1"/>
  <c r="BB15" i="1" s="1"/>
  <c r="AE12" i="1"/>
  <c r="AF12" i="1" s="1"/>
  <c r="AE13" i="1"/>
  <c r="AF13" i="1" s="1"/>
  <c r="AE14" i="1"/>
  <c r="AF14" i="1" s="1"/>
  <c r="AE15" i="1"/>
  <c r="AF15" i="1" s="1"/>
  <c r="AE16" i="1"/>
  <c r="AF16" i="1" s="1"/>
  <c r="AE17" i="1"/>
  <c r="AF17" i="1" s="1"/>
  <c r="AE18" i="1"/>
  <c r="AF18" i="1" s="1"/>
  <c r="AE11" i="1"/>
  <c r="AF11" i="1" s="1"/>
  <c r="AO11" i="1"/>
  <c r="AP12" i="1"/>
  <c r="AQ12" i="1" s="1"/>
  <c r="AP13" i="1"/>
  <c r="AQ13" i="1" s="1"/>
  <c r="AP14" i="1"/>
  <c r="AQ14" i="1" s="1"/>
  <c r="AP15" i="1"/>
  <c r="AQ15" i="1" s="1"/>
  <c r="AP16" i="1"/>
  <c r="AQ16" i="1" s="1"/>
  <c r="AP17" i="1"/>
  <c r="AQ17" i="1" s="1"/>
  <c r="AP18" i="1"/>
  <c r="AQ18" i="1" s="1"/>
  <c r="AP11" i="1"/>
  <c r="AQ11" i="1" s="1"/>
  <c r="BW11" i="1"/>
  <c r="BX11" i="1" s="1"/>
  <c r="BW15" i="1"/>
  <c r="BX15" i="1" s="1"/>
  <c r="BW16" i="1"/>
  <c r="BX16" i="1" s="1"/>
  <c r="BW17" i="1"/>
  <c r="BX17" i="1" s="1"/>
  <c r="BW18" i="1"/>
  <c r="BX18" i="1" s="1"/>
  <c r="BW12" i="1"/>
  <c r="BX12" i="1" s="1"/>
  <c r="BW13" i="1"/>
  <c r="BX13" i="1" s="1"/>
  <c r="BW14" i="1"/>
  <c r="BX14" i="1" s="1"/>
  <c r="BW10" i="1"/>
  <c r="BX10" i="1" s="1"/>
  <c r="AZ18" i="1"/>
  <c r="AF26" i="1" s="1"/>
  <c r="BA18" i="1"/>
  <c r="BB18" i="1" s="1"/>
  <c r="BL18" i="1"/>
  <c r="BM18" i="1" s="1"/>
  <c r="BL17" i="1"/>
  <c r="BM17" i="1" s="1"/>
  <c r="BL16" i="1"/>
  <c r="BM16" i="1" s="1"/>
  <c r="BL13" i="1"/>
  <c r="BM13" i="1" s="1"/>
  <c r="BK12" i="1"/>
  <c r="BL12" i="1"/>
  <c r="BM12" i="1" s="1"/>
  <c r="AD14" i="1"/>
  <c r="T14" i="1"/>
  <c r="U14" i="1" s="1"/>
  <c r="T13" i="1"/>
  <c r="U13" i="1" s="1"/>
  <c r="T12" i="1"/>
  <c r="U12" i="1" s="1"/>
  <c r="T16" i="1"/>
  <c r="U16" i="1" s="1"/>
  <c r="T18" i="1"/>
  <c r="U18" i="1" s="1"/>
  <c r="T17" i="1"/>
  <c r="U17" i="1" s="1"/>
  <c r="AO17" i="1"/>
  <c r="H10" i="1"/>
  <c r="AD16" i="1"/>
  <c r="S18" i="1"/>
  <c r="Y33" i="1" s="1"/>
  <c r="AD15" i="1"/>
  <c r="BV12" i="1"/>
  <c r="H9" i="1"/>
  <c r="AP10" i="1"/>
  <c r="AQ10" i="1" s="1"/>
  <c r="I18" i="1"/>
  <c r="J18" i="1" s="1"/>
  <c r="AD13" i="1"/>
  <c r="I12" i="1"/>
  <c r="J12" i="1" s="1"/>
  <c r="I14" i="1"/>
  <c r="J14" i="1" s="1"/>
  <c r="I13" i="1"/>
  <c r="J13" i="1" s="1"/>
  <c r="I17" i="1"/>
  <c r="J17" i="1" s="1"/>
  <c r="S13" i="1"/>
  <c r="S14" i="1"/>
  <c r="S12" i="1"/>
  <c r="S17" i="1"/>
  <c r="S15" i="1"/>
  <c r="U15" i="1"/>
  <c r="S16" i="1"/>
  <c r="S10" i="1"/>
  <c r="I16" i="1"/>
  <c r="J16" i="1" s="1"/>
  <c r="I15" i="1"/>
  <c r="J15" i="1" s="1"/>
  <c r="X32" i="1"/>
  <c r="AG22" i="1"/>
  <c r="H14" i="1"/>
  <c r="H16" i="1"/>
  <c r="H15" i="1"/>
  <c r="AD12" i="1"/>
  <c r="AD11" i="1"/>
  <c r="AZ10" i="1"/>
  <c r="BA10" i="1"/>
  <c r="BB10" i="1" s="1"/>
  <c r="AO9" i="1"/>
  <c r="AP9" i="1"/>
  <c r="AQ9" i="1" s="1"/>
  <c r="AE10" i="1"/>
  <c r="AF10" i="1" s="1"/>
  <c r="AD10" i="1"/>
  <c r="BV18" i="1"/>
  <c r="AF28" i="1" s="1"/>
  <c r="AD17" i="1"/>
  <c r="BK16" i="1"/>
  <c r="AZ17" i="1"/>
  <c r="Y34" i="1"/>
  <c r="AF24" i="1"/>
  <c r="AO15" i="1"/>
  <c r="BV13" i="1"/>
  <c r="BV11" i="1"/>
  <c r="BK15" i="1"/>
  <c r="BM15" i="1"/>
  <c r="BV14" i="1"/>
  <c r="BV17" i="1"/>
  <c r="BK17" i="1"/>
  <c r="AO16" i="1"/>
  <c r="BK14" i="1"/>
  <c r="BM14" i="1"/>
  <c r="AO14" i="1"/>
  <c r="BK11" i="1"/>
  <c r="BM11" i="1"/>
  <c r="BV16" i="1"/>
  <c r="BV15" i="1"/>
  <c r="AZ16" i="1"/>
  <c r="AO13" i="1"/>
  <c r="BK18" i="1"/>
  <c r="BK10" i="1"/>
  <c r="BL10" i="1"/>
  <c r="BM10" i="1" s="1"/>
  <c r="AO12" i="1"/>
  <c r="AZ14" i="1"/>
  <c r="AF25" i="1"/>
  <c r="Y35" i="1"/>
  <c r="BW9" i="1"/>
  <c r="BX9" i="1" s="1"/>
  <c r="BV9" i="1"/>
  <c r="BK13" i="1"/>
  <c r="AZ11" i="1"/>
  <c r="BB11" i="1"/>
  <c r="AG23" i="1" l="1"/>
  <c r="Y36" i="1"/>
  <c r="X35" i="1"/>
  <c r="AG25" i="1"/>
  <c r="Y38" i="1"/>
  <c r="AF23" i="1"/>
  <c r="AG24" i="1"/>
  <c r="X34" i="1"/>
  <c r="X38" i="1"/>
  <c r="AG28" i="1"/>
  <c r="Y37" i="1"/>
  <c r="AF27" i="1"/>
  <c r="X37" i="1"/>
  <c r="AG27" i="1"/>
  <c r="AG26" i="1"/>
  <c r="X36" i="1"/>
</calcChain>
</file>

<file path=xl/sharedStrings.xml><?xml version="1.0" encoding="utf-8"?>
<sst xmlns="http://schemas.openxmlformats.org/spreadsheetml/2006/main" count="80" uniqueCount="35">
  <si>
    <t xml:space="preserve">Sample: </t>
  </si>
  <si>
    <t xml:space="preserve">conc: </t>
  </si>
  <si>
    <t>50ppm</t>
  </si>
  <si>
    <t>vol:</t>
  </si>
  <si>
    <t>50ml</t>
  </si>
  <si>
    <t xml:space="preserve">Dye </t>
  </si>
  <si>
    <t>MB</t>
  </si>
  <si>
    <t>0.02 g</t>
  </si>
  <si>
    <t>0.04 g</t>
  </si>
  <si>
    <t>0.06 g</t>
  </si>
  <si>
    <t>0.08 g</t>
  </si>
  <si>
    <t>0.10 g</t>
  </si>
  <si>
    <t>0.12 g</t>
  </si>
  <si>
    <t>0.14 g</t>
  </si>
  <si>
    <t xml:space="preserve">Time </t>
  </si>
  <si>
    <t xml:space="preserve">Mean </t>
  </si>
  <si>
    <t>SD</t>
  </si>
  <si>
    <t>C</t>
  </si>
  <si>
    <t>%</t>
  </si>
  <si>
    <t>C/Co</t>
  </si>
  <si>
    <t>ln(C/Co)</t>
  </si>
  <si>
    <t xml:space="preserve"> </t>
  </si>
  <si>
    <t>Dosage (g)</t>
  </si>
  <si>
    <t>Dosage (g/L)</t>
  </si>
  <si>
    <r>
      <t>kapp (min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</si>
  <si>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kapp x 10-3</t>
  </si>
  <si>
    <t>1/kapp</t>
  </si>
  <si>
    <r>
      <t>r</t>
    </r>
    <r>
      <rPr>
        <sz val="8"/>
        <color theme="1"/>
        <rFont val="Calibri"/>
        <family val="2"/>
        <scheme val="minor"/>
      </rPr>
      <t>o</t>
    </r>
  </si>
  <si>
    <r>
      <t>1/r</t>
    </r>
    <r>
      <rPr>
        <sz val="8"/>
        <color theme="1"/>
        <rFont val="Calibri"/>
        <family val="2"/>
        <scheme val="minor"/>
      </rPr>
      <t>o</t>
    </r>
  </si>
  <si>
    <r>
      <t>1/C</t>
    </r>
    <r>
      <rPr>
        <sz val="8"/>
        <color theme="1"/>
        <rFont val="Calibri"/>
        <family val="2"/>
        <scheme val="minor"/>
      </rPr>
      <t>o</t>
    </r>
  </si>
  <si>
    <r>
      <t>R</t>
    </r>
    <r>
      <rPr>
        <vertAlign val="superscript"/>
        <sz val="11"/>
        <color theme="1"/>
        <rFont val="Calibri"/>
        <family val="2"/>
        <scheme val="minor"/>
      </rPr>
      <t>2</t>
    </r>
  </si>
  <si>
    <t>removal %</t>
  </si>
  <si>
    <t>Adsorption</t>
  </si>
  <si>
    <t xml:space="preserve">Photocatalysis </t>
  </si>
  <si>
    <t>N-C/TiO2900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</si>
</sst>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10" fontId="0" fillId="0" borderId="0" xfId="0" applyNumberFormat="1"/>
    <xf numFmtId="0" fontId="0" fillId="3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1" xfId="0" applyFill="1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0" fillId="5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dosage!$A$7</c:f>
              <c:strCache>
                <c:ptCount val="1"/>
                <c:pt idx="0">
                  <c:v>0.02 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5304972001790772"/>
                  <c:y val="-0.7334596006605614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dosage!$A$11:$A$18</c:f>
              <c:numCache>
                <c:formatCode>General</c:formatCode>
                <c:ptCount val="8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150</c:v>
                </c:pt>
                <c:pt idx="5">
                  <c:v>210</c:v>
                </c:pt>
                <c:pt idx="6">
                  <c:v>270</c:v>
                </c:pt>
                <c:pt idx="7">
                  <c:v>330</c:v>
                </c:pt>
              </c:numCache>
            </c:numRef>
          </c:xVal>
          <c:yVal>
            <c:numRef>
              <c:f>dosage!$J$11:$J$18</c:f>
              <c:numCache>
                <c:formatCode>General</c:formatCode>
                <c:ptCount val="8"/>
                <c:pt idx="0">
                  <c:v>0</c:v>
                </c:pt>
                <c:pt idx="1">
                  <c:v>3.4778827276379647E-2</c:v>
                </c:pt>
                <c:pt idx="2">
                  <c:v>4.9382329581105458E-2</c:v>
                </c:pt>
                <c:pt idx="3">
                  <c:v>5.8946580294598476E-2</c:v>
                </c:pt>
                <c:pt idx="4">
                  <c:v>6.8603189954762805E-2</c:v>
                </c:pt>
                <c:pt idx="5">
                  <c:v>8.2146913854734632E-2</c:v>
                </c:pt>
                <c:pt idx="6">
                  <c:v>9.610324618022574E-2</c:v>
                </c:pt>
                <c:pt idx="7">
                  <c:v>0.11382711074608118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168-4D3F-B1C9-D05450E25124}"/>
            </c:ext>
          </c:extLst>
        </c:ser>
        <c:ser>
          <c:idx val="2"/>
          <c:order val="1"/>
          <c:tx>
            <c:strRef>
              <c:f>dosage!$L$7</c:f>
              <c:strCache>
                <c:ptCount val="1"/>
                <c:pt idx="0">
                  <c:v>0.04 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53125573265971282"/>
                  <c:y val="-0.597183856556750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dosage!$L$11:$L$18</c:f>
              <c:numCache>
                <c:formatCode>General</c:formatCode>
                <c:ptCount val="8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150</c:v>
                </c:pt>
                <c:pt idx="5">
                  <c:v>210</c:v>
                </c:pt>
                <c:pt idx="6">
                  <c:v>270</c:v>
                </c:pt>
                <c:pt idx="7">
                  <c:v>330</c:v>
                </c:pt>
              </c:numCache>
            </c:numRef>
          </c:xVal>
          <c:yVal>
            <c:numRef>
              <c:f>dosage!$U$11:$U$18</c:f>
              <c:numCache>
                <c:formatCode>General</c:formatCode>
                <c:ptCount val="8"/>
                <c:pt idx="0">
                  <c:v>0</c:v>
                </c:pt>
                <c:pt idx="1">
                  <c:v>2.8310693552984423E-2</c:v>
                </c:pt>
                <c:pt idx="2">
                  <c:v>7.2637660216961913E-2</c:v>
                </c:pt>
                <c:pt idx="3">
                  <c:v>0.10929767484987145</c:v>
                </c:pt>
                <c:pt idx="4">
                  <c:v>0.17518515984860378</c:v>
                </c:pt>
                <c:pt idx="5">
                  <c:v>0.27544995471519218</c:v>
                </c:pt>
                <c:pt idx="6">
                  <c:v>0.31366926523560451</c:v>
                </c:pt>
                <c:pt idx="7">
                  <c:v>0.31641233309397532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168-4D3F-B1C9-D05450E25124}"/>
            </c:ext>
          </c:extLst>
        </c:ser>
        <c:ser>
          <c:idx val="3"/>
          <c:order val="2"/>
          <c:tx>
            <c:strRef>
              <c:f>dosage!$W$7</c:f>
              <c:strCache>
                <c:ptCount val="1"/>
                <c:pt idx="0">
                  <c:v>0.06 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53233842458460823"/>
                  <c:y val="-0.3657562528148926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dosage!$W$11:$W$18</c:f>
              <c:numCache>
                <c:formatCode>General</c:formatCode>
                <c:ptCount val="8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150</c:v>
                </c:pt>
                <c:pt idx="5">
                  <c:v>210</c:v>
                </c:pt>
                <c:pt idx="6">
                  <c:v>270</c:v>
                </c:pt>
                <c:pt idx="7">
                  <c:v>330</c:v>
                </c:pt>
              </c:numCache>
            </c:numRef>
          </c:xVal>
          <c:yVal>
            <c:numRef>
              <c:f>dosage!$AF$11:$AF$18</c:f>
              <c:numCache>
                <c:formatCode>General</c:formatCode>
                <c:ptCount val="8"/>
                <c:pt idx="0">
                  <c:v>0</c:v>
                </c:pt>
                <c:pt idx="1">
                  <c:v>8.2167669915367392E-2</c:v>
                </c:pt>
                <c:pt idx="2">
                  <c:v>0.14773471351396922</c:v>
                </c:pt>
                <c:pt idx="3">
                  <c:v>0.22817437935899823</c:v>
                </c:pt>
                <c:pt idx="4">
                  <c:v>0.46501550373153583</c:v>
                </c:pt>
                <c:pt idx="5">
                  <c:v>0.63711107200040207</c:v>
                </c:pt>
                <c:pt idx="6">
                  <c:v>0.89297045701397038</c:v>
                </c:pt>
                <c:pt idx="7">
                  <c:v>1.1037905984622993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168-4D3F-B1C9-D05450E25124}"/>
            </c:ext>
          </c:extLst>
        </c:ser>
        <c:ser>
          <c:idx val="4"/>
          <c:order val="3"/>
          <c:tx>
            <c:strRef>
              <c:f>dosage!$AH$7</c:f>
              <c:strCache>
                <c:ptCount val="1"/>
                <c:pt idx="0">
                  <c:v>0.08 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53417964899013914"/>
                  <c:y val="7.558672871941149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dosage!$AH$11:$AH$18</c:f>
              <c:numCache>
                <c:formatCode>General</c:formatCode>
                <c:ptCount val="8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150</c:v>
                </c:pt>
                <c:pt idx="5">
                  <c:v>210</c:v>
                </c:pt>
                <c:pt idx="6">
                  <c:v>270</c:v>
                </c:pt>
                <c:pt idx="7">
                  <c:v>330</c:v>
                </c:pt>
              </c:numCache>
            </c:numRef>
          </c:xVal>
          <c:yVal>
            <c:numRef>
              <c:f>dosage!$AQ$11:$AQ$18</c:f>
              <c:numCache>
                <c:formatCode>General</c:formatCode>
                <c:ptCount val="8"/>
                <c:pt idx="0">
                  <c:v>0</c:v>
                </c:pt>
                <c:pt idx="1">
                  <c:v>0.249877302285058</c:v>
                </c:pt>
                <c:pt idx="2">
                  <c:v>0.67981364969048019</c:v>
                </c:pt>
                <c:pt idx="3">
                  <c:v>1.128894693437283</c:v>
                </c:pt>
                <c:pt idx="4">
                  <c:v>1.4560332229435635</c:v>
                </c:pt>
                <c:pt idx="5">
                  <c:v>2.0575599064946233</c:v>
                </c:pt>
                <c:pt idx="6">
                  <c:v>2.3728571459793772</c:v>
                </c:pt>
                <c:pt idx="7">
                  <c:v>2.3876324315615318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168-4D3F-B1C9-D05450E25124}"/>
            </c:ext>
          </c:extLst>
        </c:ser>
        <c:ser>
          <c:idx val="5"/>
          <c:order val="4"/>
          <c:tx>
            <c:strRef>
              <c:f>dosage!$AS$7</c:f>
              <c:strCache>
                <c:ptCount val="1"/>
                <c:pt idx="0">
                  <c:v>0.10 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41138060325241493"/>
                  <c:y val="-3.051710701195903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dosage!$AS$11:$AS$18</c:f>
              <c:numCache>
                <c:formatCode>General</c:formatCode>
                <c:ptCount val="8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150</c:v>
                </c:pt>
                <c:pt idx="5">
                  <c:v>210</c:v>
                </c:pt>
                <c:pt idx="6">
                  <c:v>270</c:v>
                </c:pt>
                <c:pt idx="7">
                  <c:v>330</c:v>
                </c:pt>
              </c:numCache>
            </c:numRef>
          </c:xVal>
          <c:yVal>
            <c:numRef>
              <c:f>dosage!$BB$11:$BB$18</c:f>
              <c:numCache>
                <c:formatCode>General</c:formatCode>
                <c:ptCount val="8"/>
                <c:pt idx="0">
                  <c:v>0</c:v>
                </c:pt>
                <c:pt idx="1">
                  <c:v>0.27390840421435642</c:v>
                </c:pt>
                <c:pt idx="2">
                  <c:v>0.80816243144360267</c:v>
                </c:pt>
                <c:pt idx="3">
                  <c:v>1.092630476293005</c:v>
                </c:pt>
                <c:pt idx="4">
                  <c:v>2.1670340899237779</c:v>
                </c:pt>
                <c:pt idx="5">
                  <c:v>2.2160520704741926</c:v>
                </c:pt>
                <c:pt idx="6">
                  <c:v>3.1425623081818315</c:v>
                </c:pt>
                <c:pt idx="7">
                  <c:v>3.2243689069514829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168-4D3F-B1C9-D05450E25124}"/>
            </c:ext>
          </c:extLst>
        </c:ser>
        <c:ser>
          <c:idx val="6"/>
          <c:order val="5"/>
          <c:tx>
            <c:strRef>
              <c:f>dosage!$BD$7</c:f>
              <c:strCache>
                <c:ptCount val="1"/>
                <c:pt idx="0">
                  <c:v>0.12 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41679877524950426"/>
                  <c:y val="2.593809059297363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dosage!$BD$11:$BD$18</c:f>
              <c:numCache>
                <c:formatCode>General</c:formatCode>
                <c:ptCount val="8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150</c:v>
                </c:pt>
                <c:pt idx="5">
                  <c:v>210</c:v>
                </c:pt>
                <c:pt idx="6">
                  <c:v>270</c:v>
                </c:pt>
                <c:pt idx="7">
                  <c:v>330</c:v>
                </c:pt>
              </c:numCache>
            </c:numRef>
          </c:xVal>
          <c:yVal>
            <c:numRef>
              <c:f>dosage!$BM$11:$BM$18</c:f>
              <c:numCache>
                <c:formatCode>General</c:formatCode>
                <c:ptCount val="8"/>
                <c:pt idx="0">
                  <c:v>0</c:v>
                </c:pt>
                <c:pt idx="1">
                  <c:v>0.15579984260012991</c:v>
                </c:pt>
                <c:pt idx="2">
                  <c:v>0.4199443468810794</c:v>
                </c:pt>
                <c:pt idx="3">
                  <c:v>0.82254284896356444</c:v>
                </c:pt>
                <c:pt idx="4">
                  <c:v>1.5527927621300939</c:v>
                </c:pt>
                <c:pt idx="5">
                  <c:v>2.5946564730295654</c:v>
                </c:pt>
                <c:pt idx="6">
                  <c:v>3.0501320017123912</c:v>
                </c:pt>
                <c:pt idx="7">
                  <c:v>3.1212857619686818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168-4D3F-B1C9-D05450E25124}"/>
            </c:ext>
          </c:extLst>
        </c:ser>
        <c:ser>
          <c:idx val="7"/>
          <c:order val="6"/>
          <c:tx>
            <c:strRef>
              <c:f>dosage!$BO$7</c:f>
              <c:strCache>
                <c:ptCount val="1"/>
                <c:pt idx="0">
                  <c:v>0.14 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40941445541658755"/>
                  <c:y val="0.125937178933596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dosage!$BO$11:$BO$18</c:f>
              <c:numCache>
                <c:formatCode>General</c:formatCode>
                <c:ptCount val="8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150</c:v>
                </c:pt>
                <c:pt idx="5">
                  <c:v>210</c:v>
                </c:pt>
                <c:pt idx="6">
                  <c:v>270</c:v>
                </c:pt>
                <c:pt idx="7">
                  <c:v>330</c:v>
                </c:pt>
              </c:numCache>
            </c:numRef>
          </c:xVal>
          <c:yVal>
            <c:numRef>
              <c:f>dosage!$BX$11:$BX$18</c:f>
              <c:numCache>
                <c:formatCode>General</c:formatCode>
                <c:ptCount val="8"/>
                <c:pt idx="0">
                  <c:v>0</c:v>
                </c:pt>
                <c:pt idx="1">
                  <c:v>0.17997137944900099</c:v>
                </c:pt>
                <c:pt idx="2">
                  <c:v>0.44791179835542144</c:v>
                </c:pt>
                <c:pt idx="3">
                  <c:v>0.87403355687029538</c:v>
                </c:pt>
                <c:pt idx="4">
                  <c:v>1.6071487088399661</c:v>
                </c:pt>
                <c:pt idx="5">
                  <c:v>2.6147560809330854</c:v>
                </c:pt>
                <c:pt idx="6">
                  <c:v>2.9753156853673</c:v>
                </c:pt>
                <c:pt idx="7">
                  <c:v>3.1028769110053185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168-4D3F-B1C9-D05450E25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4236032"/>
        <c:axId val="1164246848"/>
        <c:extLst/>
      </c:scatterChart>
      <c:valAx>
        <c:axId val="1164236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Time</a:t>
                </a:r>
                <a:r>
                  <a:rPr lang="en-MY" baseline="0"/>
                  <a:t> (min)</a:t>
                </a:r>
                <a:endParaRPr lang="en-MY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4246848"/>
        <c:crosses val="autoZero"/>
        <c:crossBetween val="midCat"/>
      </c:valAx>
      <c:valAx>
        <c:axId val="1164246848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ln (C/Co)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4236032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00289501473486"/>
          <c:y val="5.2628120429534339E-2"/>
          <c:w val="0.77717863397163678"/>
          <c:h val="0.78066892809558797"/>
        </c:manualLayout>
      </c:layout>
      <c:barChart>
        <c:barDir val="col"/>
        <c:grouping val="clustered"/>
        <c:varyColors val="0"/>
        <c:ser>
          <c:idx val="2"/>
          <c:order val="0"/>
          <c:tx>
            <c:v>Adsorption</c:v>
          </c:tx>
          <c:spPr>
            <a:solidFill>
              <a:schemeClr val="tx1"/>
            </a:solidFill>
          </c:spPr>
          <c:invertIfNegative val="0"/>
          <c:errBars>
            <c:errBarType val="both"/>
            <c:errValType val="percentage"/>
            <c:noEndCap val="0"/>
            <c:val val="5"/>
          </c:errBars>
          <c:cat>
            <c:numRef>
              <c:f>dosage!$X$22:$X$28</c:f>
              <c:numCache>
                <c:formatCode>General</c:formatCode>
                <c:ptCount val="7"/>
                <c:pt idx="0">
                  <c:v>0.4</c:v>
                </c:pt>
                <c:pt idx="1">
                  <c:v>0.8</c:v>
                </c:pt>
                <c:pt idx="2">
                  <c:v>1.2</c:v>
                </c:pt>
                <c:pt idx="3">
                  <c:v>1.6</c:v>
                </c:pt>
                <c:pt idx="4" formatCode="0.0">
                  <c:v>2</c:v>
                </c:pt>
                <c:pt idx="5">
                  <c:v>2.4</c:v>
                </c:pt>
                <c:pt idx="6">
                  <c:v>2.8</c:v>
                </c:pt>
              </c:numCache>
            </c:numRef>
          </c:cat>
          <c:val>
            <c:numRef>
              <c:f>dosage!$X$32:$X$38</c:f>
              <c:numCache>
                <c:formatCode>0.00</c:formatCode>
                <c:ptCount val="7"/>
                <c:pt idx="0">
                  <c:v>3.4493041749502851</c:v>
                </c:pt>
                <c:pt idx="1">
                  <c:v>7.8216299333675039</c:v>
                </c:pt>
                <c:pt idx="2">
                  <c:v>12.643560295324049</c:v>
                </c:pt>
                <c:pt idx="3">
                  <c:v>17.400677548506309</c:v>
                </c:pt>
                <c:pt idx="4">
                  <c:v>21.364102564102566</c:v>
                </c:pt>
                <c:pt idx="5">
                  <c:v>21.505156744613487</c:v>
                </c:pt>
                <c:pt idx="6">
                  <c:v>33.282364933741064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2E-4BC2-9921-E27EAE54C19A}"/>
            </c:ext>
          </c:extLst>
        </c:ser>
        <c:ser>
          <c:idx val="0"/>
          <c:order val="1"/>
          <c:tx>
            <c:v>Removal efficiency</c:v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percentage"/>
            <c:noEndCap val="0"/>
            <c:val val="4"/>
          </c:errBars>
          <c:cat>
            <c:numRef>
              <c:f>dosage!$X$22:$X$28</c:f>
              <c:numCache>
                <c:formatCode>General</c:formatCode>
                <c:ptCount val="7"/>
                <c:pt idx="0">
                  <c:v>0.4</c:v>
                </c:pt>
                <c:pt idx="1">
                  <c:v>0.8</c:v>
                </c:pt>
                <c:pt idx="2">
                  <c:v>1.2</c:v>
                </c:pt>
                <c:pt idx="3">
                  <c:v>1.6</c:v>
                </c:pt>
                <c:pt idx="4" formatCode="0.0">
                  <c:v>2</c:v>
                </c:pt>
                <c:pt idx="5">
                  <c:v>2.4</c:v>
                </c:pt>
                <c:pt idx="6">
                  <c:v>2.8</c:v>
                </c:pt>
              </c:numCache>
            </c:numRef>
          </c:cat>
          <c:val>
            <c:numRef>
              <c:f>dosage!$AF$22:$AF$28</c:f>
              <c:numCache>
                <c:formatCode>0.0</c:formatCode>
                <c:ptCount val="7"/>
                <c:pt idx="0">
                  <c:v>13.836978131212732</c:v>
                </c:pt>
                <c:pt idx="1">
                  <c:v>32.824192721681186</c:v>
                </c:pt>
                <c:pt idx="2">
                  <c:v>71.031583264971289</c:v>
                </c:pt>
                <c:pt idx="3">
                  <c:v>92.41350990658043</c:v>
                </c:pt>
                <c:pt idx="4">
                  <c:v>96.871794871794876</c:v>
                </c:pt>
                <c:pt idx="5">
                  <c:v>96.538343714898403</c:v>
                </c:pt>
                <c:pt idx="6">
                  <c:v>97.003058103975533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2E-4BC2-9921-E27EAE54C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5101384"/>
        <c:axId val="705107288"/>
      </c:barChart>
      <c:lineChart>
        <c:grouping val="standard"/>
        <c:varyColors val="0"/>
        <c:ser>
          <c:idx val="1"/>
          <c:order val="2"/>
          <c:tx>
            <c:v>Degradation rate</c:v>
          </c:tx>
          <c:spPr>
            <a:ln w="15875">
              <a:solidFill>
                <a:srgbClr val="FF0000"/>
              </a:solidFill>
            </a:ln>
          </c:spPr>
          <c:marker>
            <c:symbol val="square"/>
            <c:size val="5"/>
            <c:spPr>
              <a:solidFill>
                <a:srgbClr val="FF0000"/>
              </a:solidFill>
              <a:ln w="12700">
                <a:solidFill>
                  <a:srgbClr val="000000"/>
                </a:solidFill>
              </a:ln>
            </c:spPr>
          </c:marker>
          <c:errBars>
            <c:errDir val="y"/>
            <c:errBarType val="both"/>
            <c:errValType val="percentage"/>
            <c:noEndCap val="0"/>
            <c:val val="4"/>
          </c:errBars>
          <c:cat>
            <c:numRef>
              <c:f>dosage!$X$22:$X$28</c:f>
              <c:numCache>
                <c:formatCode>General</c:formatCode>
                <c:ptCount val="7"/>
                <c:pt idx="0">
                  <c:v>0.4</c:v>
                </c:pt>
                <c:pt idx="1">
                  <c:v>0.8</c:v>
                </c:pt>
                <c:pt idx="2">
                  <c:v>1.2</c:v>
                </c:pt>
                <c:pt idx="3">
                  <c:v>1.6</c:v>
                </c:pt>
                <c:pt idx="4" formatCode="0.0">
                  <c:v>2</c:v>
                </c:pt>
                <c:pt idx="5">
                  <c:v>2.4</c:v>
                </c:pt>
                <c:pt idx="6">
                  <c:v>2.8</c:v>
                </c:pt>
              </c:numCache>
            </c:numRef>
          </c:cat>
          <c:val>
            <c:numRef>
              <c:f>dosage!$Z$22:$Z$28</c:f>
              <c:numCache>
                <c:formatCode>General</c:formatCode>
                <c:ptCount val="7"/>
                <c:pt idx="0">
                  <c:v>0.4</c:v>
                </c:pt>
                <c:pt idx="1">
                  <c:v>1.1000000000000001</c:v>
                </c:pt>
                <c:pt idx="2">
                  <c:v>3.2</c:v>
                </c:pt>
                <c:pt idx="3">
                  <c:v>8.5</c:v>
                </c:pt>
                <c:pt idx="4">
                  <c:v>11.1</c:v>
                </c:pt>
                <c:pt idx="5">
                  <c:v>10.5</c:v>
                </c:pt>
                <c:pt idx="6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2E-4BC2-9921-E27EAE54C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3296"/>
        <c:axId val="121903872"/>
      </c:lineChart>
      <c:catAx>
        <c:axId val="121903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Catalyst dosage (g L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0.39815602836879432"/>
              <c:y val="0.925825190525883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1903872"/>
        <c:crosses val="autoZero"/>
        <c:auto val="1"/>
        <c:lblAlgn val="ctr"/>
        <c:lblOffset val="100"/>
        <c:noMultiLvlLbl val="0"/>
      </c:catAx>
      <c:valAx>
        <c:axId val="121903872"/>
        <c:scaling>
          <c:orientation val="minMax"/>
          <c:max val="12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Degradation rate, k (x 10</a:t>
                </a:r>
                <a:r>
                  <a:rPr lang="en-US" baseline="30000"/>
                  <a:t>-3</a:t>
                </a:r>
                <a:r>
                  <a:rPr lang="en-US"/>
                  <a:t> min</a:t>
                </a:r>
                <a:r>
                  <a:rPr lang="en-US" baseline="30000"/>
                  <a:t>-1)</a:t>
                </a:r>
              </a:p>
            </c:rich>
          </c:tx>
          <c:layout>
            <c:manualLayout>
              <c:xMode val="edge"/>
              <c:yMode val="edge"/>
              <c:x val="1.4071666982561853E-2"/>
              <c:y val="0.1444981841730886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1903296"/>
        <c:crosses val="autoZero"/>
        <c:crossBetween val="between"/>
      </c:valAx>
      <c:valAx>
        <c:axId val="705107288"/>
        <c:scaling>
          <c:orientation val="minMax"/>
          <c:max val="12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MY"/>
                  <a:t>Removal efficiency (%)</a:t>
                </a:r>
              </a:p>
            </c:rich>
          </c:tx>
          <c:layout>
            <c:manualLayout>
              <c:xMode val="edge"/>
              <c:yMode val="edge"/>
              <c:x val="0.95124157785621088"/>
              <c:y val="0.2381200518447984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05101384"/>
        <c:crosses val="max"/>
        <c:crossBetween val="between"/>
      </c:valAx>
      <c:catAx>
        <c:axId val="705101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510728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1726858726061792"/>
          <c:y val="0.10425705243098492"/>
          <c:w val="0.32194616560567346"/>
          <c:h val="0.19367169159925138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anose="02020603050405020304" pitchFamily="18" charset="0"/>
          <a:ea typeface="Times New Roman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1" l="0.75000000000000211" r="0.75000000000000211" t="1" header="0.5" footer="0.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174283</xdr:colOff>
      <xdr:row>18</xdr:row>
      <xdr:rowOff>161364</xdr:rowOff>
    </xdr:from>
    <xdr:to>
      <xdr:col>11</xdr:col>
      <xdr:colOff>386225</xdr:colOff>
      <xdr:row>38</xdr:row>
      <xdr:rowOff>125077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8057044-B998-4646-AB74-787B7617F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575624</xdr:colOff>
      <xdr:row>19</xdr:row>
      <xdr:rowOff>29138</xdr:rowOff>
    </xdr:from>
    <xdr:to>
      <xdr:col>20</xdr:col>
      <xdr:colOff>571500</xdr:colOff>
      <xdr:row>38</xdr:row>
      <xdr:rowOff>21717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3E37B33-263D-4821-B6C6-3852B8093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D570-C9A4-4D4D-A2EC-34A5480D2B9D}">
  <dimension ref="A1:BX38"/>
  <sheetViews>
    <sheetView tabSelected="1" topLeftCell="O20" zoomScale="107" zoomScaleNormal="107" workbookViewId="0">
      <selection activeCell="AF40" sqref="AF40"/>
    </sheetView>
  </sheetViews>
  <sheetFormatPr defaultRowHeight="14.4" x14ac:dyDescent="0.3"/>
  <cols>
    <col min="81" max="81" width="8.5546875" customWidth="1"/>
  </cols>
  <sheetData>
    <row r="1" spans="1:76" ht="15.6" x14ac:dyDescent="0.3">
      <c r="A1" s="1" t="s">
        <v>0</v>
      </c>
      <c r="B1" s="2" t="s">
        <v>34</v>
      </c>
    </row>
    <row r="2" spans="1:76" ht="15.6" x14ac:dyDescent="0.3">
      <c r="A2" s="1" t="s">
        <v>1</v>
      </c>
      <c r="B2" s="1" t="s">
        <v>2</v>
      </c>
    </row>
    <row r="3" spans="1:76" ht="15.6" x14ac:dyDescent="0.3">
      <c r="A3" s="1" t="s">
        <v>3</v>
      </c>
      <c r="B3" s="1" t="s">
        <v>4</v>
      </c>
    </row>
    <row r="4" spans="1:76" ht="15.6" x14ac:dyDescent="0.3">
      <c r="A4" s="1" t="s">
        <v>5</v>
      </c>
      <c r="B4" s="1" t="s">
        <v>6</v>
      </c>
    </row>
    <row r="5" spans="1:76" ht="15.6" x14ac:dyDescent="0.3">
      <c r="A5" s="1"/>
      <c r="B5" s="1"/>
    </row>
    <row r="7" spans="1:76" x14ac:dyDescent="0.3">
      <c r="A7" s="3" t="s">
        <v>7</v>
      </c>
      <c r="L7" s="3" t="s">
        <v>8</v>
      </c>
      <c r="W7" s="3" t="s">
        <v>9</v>
      </c>
      <c r="AH7" s="3" t="s">
        <v>10</v>
      </c>
      <c r="AS7" s="3" t="s">
        <v>11</v>
      </c>
      <c r="BD7" s="3" t="s">
        <v>12</v>
      </c>
      <c r="BO7" s="3" t="s">
        <v>13</v>
      </c>
    </row>
    <row r="8" spans="1:76" s="5" customFormat="1" x14ac:dyDescent="0.3">
      <c r="A8" s="4" t="s">
        <v>14</v>
      </c>
      <c r="B8" s="4">
        <v>1</v>
      </c>
      <c r="C8" s="4">
        <v>2</v>
      </c>
      <c r="D8" s="4">
        <v>3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20</v>
      </c>
      <c r="L8" s="4" t="s">
        <v>14</v>
      </c>
      <c r="M8" s="4">
        <v>1</v>
      </c>
      <c r="N8" s="4">
        <v>2</v>
      </c>
      <c r="O8" s="4">
        <v>3</v>
      </c>
      <c r="P8" s="4" t="s">
        <v>15</v>
      </c>
      <c r="Q8" s="4" t="s">
        <v>16</v>
      </c>
      <c r="R8" s="4" t="s">
        <v>17</v>
      </c>
      <c r="S8" s="4" t="s">
        <v>18</v>
      </c>
      <c r="T8" s="4" t="s">
        <v>19</v>
      </c>
      <c r="U8" s="4" t="s">
        <v>20</v>
      </c>
      <c r="W8" s="4" t="s">
        <v>14</v>
      </c>
      <c r="X8" s="4">
        <v>1</v>
      </c>
      <c r="Y8" s="4">
        <v>2</v>
      </c>
      <c r="Z8" s="4">
        <v>3</v>
      </c>
      <c r="AA8" s="4" t="s">
        <v>15</v>
      </c>
      <c r="AB8" s="4" t="s">
        <v>16</v>
      </c>
      <c r="AC8" s="4" t="s">
        <v>17</v>
      </c>
      <c r="AD8" s="4" t="s">
        <v>18</v>
      </c>
      <c r="AE8" s="4" t="s">
        <v>19</v>
      </c>
      <c r="AF8" s="4" t="s">
        <v>20</v>
      </c>
      <c r="AH8" s="4" t="s">
        <v>14</v>
      </c>
      <c r="AI8" s="4">
        <v>1</v>
      </c>
      <c r="AJ8" s="4">
        <v>2</v>
      </c>
      <c r="AK8" s="4">
        <v>3</v>
      </c>
      <c r="AL8" s="4" t="s">
        <v>15</v>
      </c>
      <c r="AM8" s="4" t="s">
        <v>16</v>
      </c>
      <c r="AN8" s="4" t="s">
        <v>17</v>
      </c>
      <c r="AO8" s="4" t="s">
        <v>18</v>
      </c>
      <c r="AP8" s="4" t="s">
        <v>19</v>
      </c>
      <c r="AQ8" s="4" t="s">
        <v>20</v>
      </c>
      <c r="AS8" s="4" t="s">
        <v>14</v>
      </c>
      <c r="AT8" s="4">
        <v>1</v>
      </c>
      <c r="AU8" s="4">
        <v>2</v>
      </c>
      <c r="AV8" s="4">
        <v>3</v>
      </c>
      <c r="AW8" s="4" t="s">
        <v>15</v>
      </c>
      <c r="AX8" s="4" t="s">
        <v>16</v>
      </c>
      <c r="AY8" s="4" t="s">
        <v>17</v>
      </c>
      <c r="AZ8" s="4" t="s">
        <v>18</v>
      </c>
      <c r="BA8" s="4" t="s">
        <v>19</v>
      </c>
      <c r="BB8" s="4" t="s">
        <v>20</v>
      </c>
      <c r="BD8" s="4" t="s">
        <v>14</v>
      </c>
      <c r="BE8" s="4">
        <v>1</v>
      </c>
      <c r="BF8" s="4">
        <v>2</v>
      </c>
      <c r="BG8" s="4">
        <v>3</v>
      </c>
      <c r="BH8" s="4" t="s">
        <v>15</v>
      </c>
      <c r="BI8" s="4" t="s">
        <v>16</v>
      </c>
      <c r="BJ8" s="4" t="s">
        <v>17</v>
      </c>
      <c r="BK8" s="4" t="s">
        <v>18</v>
      </c>
      <c r="BL8" s="4" t="s">
        <v>19</v>
      </c>
      <c r="BM8" s="4" t="s">
        <v>20</v>
      </c>
      <c r="BO8" s="4" t="s">
        <v>14</v>
      </c>
      <c r="BP8" s="4">
        <v>1</v>
      </c>
      <c r="BQ8" s="4">
        <v>2</v>
      </c>
      <c r="BR8" s="4">
        <v>3</v>
      </c>
      <c r="BS8" s="4" t="s">
        <v>15</v>
      </c>
      <c r="BT8" s="4" t="s">
        <v>16</v>
      </c>
      <c r="BU8" s="4" t="s">
        <v>17</v>
      </c>
      <c r="BV8" s="4" t="s">
        <v>18</v>
      </c>
      <c r="BW8" s="4" t="s">
        <v>19</v>
      </c>
      <c r="BX8" s="4" t="s">
        <v>20</v>
      </c>
    </row>
    <row r="9" spans="1:76" x14ac:dyDescent="0.3">
      <c r="A9" s="6">
        <v>-60</v>
      </c>
      <c r="B9" s="7">
        <v>3.3559999999999999</v>
      </c>
      <c r="C9" s="9">
        <v>3.351</v>
      </c>
      <c r="D9" s="9">
        <v>3.3530000000000002</v>
      </c>
      <c r="E9" s="8">
        <f>AVERAGE(B9:C9:D9)</f>
        <v>3.3533333333333335</v>
      </c>
      <c r="F9" s="6">
        <f>STDEV(B9:C9:D9)</f>
        <v>2.5166114784235119E-3</v>
      </c>
      <c r="G9" s="6">
        <f t="shared" ref="G9:G18" si="0">(E9)/($E$9/50)</f>
        <v>50.000000000000007</v>
      </c>
      <c r="H9" s="6">
        <f t="shared" ref="H9:H18" si="1">((50-G9)/50)*100</f>
        <v>-1.4210854715202004E-14</v>
      </c>
      <c r="I9" s="6">
        <f>G9/50</f>
        <v>1.0000000000000002</v>
      </c>
      <c r="J9" s="6">
        <f t="shared" ref="J9:J18" si="2">-LN(I9)</f>
        <v>-2.2204460492503128E-16</v>
      </c>
      <c r="L9" s="6">
        <v>-60</v>
      </c>
      <c r="M9" s="10">
        <v>3.25</v>
      </c>
      <c r="N9" s="7">
        <v>3.254</v>
      </c>
      <c r="O9" s="11">
        <v>3.2509999999999999</v>
      </c>
      <c r="P9" s="8">
        <f>AVERAGE(M9:N9:O9)</f>
        <v>3.2516666666666665</v>
      </c>
      <c r="Q9" s="6">
        <f>STDEV(M9:N9:O9)</f>
        <v>2.0816659994661525E-3</v>
      </c>
      <c r="R9" s="6">
        <f t="shared" ref="R9:R18" si="3">(P9)/($P$9/50)</f>
        <v>50</v>
      </c>
      <c r="S9" s="6">
        <f t="shared" ref="S9:S18" si="4">((50-R9)/50)*100</f>
        <v>0</v>
      </c>
      <c r="T9" s="6">
        <f>R9/50</f>
        <v>1</v>
      </c>
      <c r="U9" s="6">
        <f t="shared" ref="U9:U18" si="5">-LN(T9)</f>
        <v>0</v>
      </c>
      <c r="W9" s="6">
        <v>-60</v>
      </c>
      <c r="X9" s="7">
        <v>3.2530000000000001</v>
      </c>
      <c r="Y9" s="7">
        <v>3.25</v>
      </c>
      <c r="Z9" s="7">
        <v>3.2490000000000001</v>
      </c>
      <c r="AA9" s="8">
        <f>AVERAGE(X9:Y9:Z9)</f>
        <v>3.250666666666667</v>
      </c>
      <c r="AB9" s="6">
        <f>STDEV(X9:Y9:Z9)</f>
        <v>2.0816659994661525E-3</v>
      </c>
      <c r="AC9" s="6">
        <f t="shared" ref="AC9:AC18" si="6">(AA9)/($AA$9/50)</f>
        <v>50</v>
      </c>
      <c r="AD9" s="6">
        <f t="shared" ref="AD9:AD18" si="7">((50-AC9)/50)*100</f>
        <v>0</v>
      </c>
      <c r="AE9" s="6">
        <f>AC9/50</f>
        <v>1</v>
      </c>
      <c r="AF9" s="6">
        <f t="shared" ref="AF9:AF18" si="8">-LN(AE9)</f>
        <v>0</v>
      </c>
      <c r="AH9" s="6">
        <v>-60</v>
      </c>
      <c r="AI9" s="7">
        <v>3.2490000000000001</v>
      </c>
      <c r="AJ9" s="7">
        <v>3.2519999999999998</v>
      </c>
      <c r="AK9" s="7">
        <v>3.24</v>
      </c>
      <c r="AL9" s="8">
        <f>AVERAGE(AI9:AJ9:AK9)</f>
        <v>3.2469999999999999</v>
      </c>
      <c r="AM9" s="6">
        <f>STDEV(AI9:AJ9:AK9)</f>
        <v>6.2449979983982083E-3</v>
      </c>
      <c r="AN9" s="6">
        <f t="shared" ref="AN9:AN18" si="9">(AL9)/($AL$9/50)</f>
        <v>50</v>
      </c>
      <c r="AO9" s="6">
        <f t="shared" ref="AO9:AO18" si="10">((50-AN9)/50)*100</f>
        <v>0</v>
      </c>
      <c r="AP9" s="6">
        <f>AN9/50</f>
        <v>1</v>
      </c>
      <c r="AQ9" s="6">
        <f t="shared" ref="AQ9:AQ18" si="11">-LN(AP9)</f>
        <v>0</v>
      </c>
      <c r="AS9" s="6">
        <v>-60</v>
      </c>
      <c r="AT9" s="7">
        <v>3.246</v>
      </c>
      <c r="AU9" s="9">
        <v>3.254</v>
      </c>
      <c r="AV9" s="9">
        <v>3.25</v>
      </c>
      <c r="AW9" s="8">
        <f>AVERAGE(AT9:AU9:AV9)</f>
        <v>3.25</v>
      </c>
      <c r="AX9" s="6">
        <f>STDEV(AT9:AU9:AV9)</f>
        <v>4.0000000000000036E-3</v>
      </c>
      <c r="AY9" s="6">
        <f t="shared" ref="AY9:AY18" si="12">(AW9)/($AW$9/50)</f>
        <v>50</v>
      </c>
      <c r="AZ9" s="6">
        <f t="shared" ref="AZ9:AZ18" si="13">((50-AY9)/50)*100</f>
        <v>0</v>
      </c>
      <c r="BA9" s="6">
        <f>AY9/50</f>
        <v>1</v>
      </c>
      <c r="BB9" s="6">
        <f t="shared" ref="BB9:BB18" si="14">-LN(BA9)</f>
        <v>0</v>
      </c>
      <c r="BD9" s="6">
        <v>-60</v>
      </c>
      <c r="BE9" s="7">
        <v>3.2679999999999998</v>
      </c>
      <c r="BF9" s="7">
        <v>3.2650000000000001</v>
      </c>
      <c r="BG9" s="7">
        <v>3.26</v>
      </c>
      <c r="BH9" s="8">
        <f>AVERAGE(BE9:BF9:BG9)</f>
        <v>3.2643333333333331</v>
      </c>
      <c r="BI9" s="6">
        <f>STDEV(BE9:BF9:BG9)</f>
        <v>4.0414518843274114E-3</v>
      </c>
      <c r="BJ9" s="6">
        <f t="shared" ref="BJ9:BJ18" si="15">(BH9)/($BH$9/50)</f>
        <v>50</v>
      </c>
      <c r="BK9" s="6">
        <f t="shared" ref="BK9:BK18" si="16">((50-BJ9)/50)*100</f>
        <v>0</v>
      </c>
      <c r="BL9" s="6">
        <f>BJ9/50</f>
        <v>1</v>
      </c>
      <c r="BM9" s="6">
        <f t="shared" ref="BM9:BM18" si="17">-LN(BL9)</f>
        <v>0</v>
      </c>
      <c r="BO9" s="6">
        <v>-60</v>
      </c>
      <c r="BP9" s="7">
        <v>3.2709999999999999</v>
      </c>
      <c r="BQ9" s="9">
        <v>3.2679999999999998</v>
      </c>
      <c r="BR9" s="7">
        <v>3.2709999999999999</v>
      </c>
      <c r="BS9" s="8">
        <f>AVERAGE(BP9:BQ9:BR9)</f>
        <v>3.2699999999999996</v>
      </c>
      <c r="BT9" s="6">
        <f>STDEV(BP9:BQ9:BR9)</f>
        <v>1.7320508075689429E-3</v>
      </c>
      <c r="BU9" s="6">
        <f t="shared" ref="BU9:BU18" si="18">(BS9)/($BS$9/50)</f>
        <v>50.000000000000007</v>
      </c>
      <c r="BV9" s="6">
        <f t="shared" ref="BV9:BV18" si="19">((50-BU9)/50)*100</f>
        <v>-1.4210854715202004E-14</v>
      </c>
      <c r="BW9" s="6">
        <f>BU9/50</f>
        <v>1.0000000000000002</v>
      </c>
      <c r="BX9" s="6">
        <f t="shared" ref="BX9:BX18" si="20">-LN(BW9)</f>
        <v>-2.2204460492503128E-16</v>
      </c>
    </row>
    <row r="10" spans="1:76" x14ac:dyDescent="0.3">
      <c r="A10" s="6">
        <v>-30</v>
      </c>
      <c r="B10" s="7">
        <v>3.306</v>
      </c>
      <c r="C10" s="9">
        <v>3.3140000000000001</v>
      </c>
      <c r="D10" s="9">
        <v>3.3090000000000002</v>
      </c>
      <c r="E10" s="8">
        <f>AVERAGE(B10:C10:D10)</f>
        <v>3.3096666666666668</v>
      </c>
      <c r="F10" s="6">
        <f>STDEV(B10:C10:D10)</f>
        <v>4.0414518843273749E-3</v>
      </c>
      <c r="G10" s="6">
        <f t="shared" si="0"/>
        <v>49.348906560636188</v>
      </c>
      <c r="H10" s="6">
        <f t="shared" si="1"/>
        <v>1.3021868787276247</v>
      </c>
      <c r="I10" s="6">
        <f>G10/50</f>
        <v>0.98697813121272371</v>
      </c>
      <c r="J10" s="6">
        <f t="shared" si="2"/>
        <v>1.3107396620136044E-2</v>
      </c>
      <c r="L10" s="6">
        <v>-30</v>
      </c>
      <c r="M10" s="10">
        <v>3.161</v>
      </c>
      <c r="N10" s="7">
        <v>3.0910000000000002</v>
      </c>
      <c r="O10" s="11">
        <v>3.113</v>
      </c>
      <c r="P10" s="8">
        <f>AVERAGE(M10:N10:O10)</f>
        <v>3.1216666666666666</v>
      </c>
      <c r="Q10" s="6">
        <f>STDEV(M10:N10:O10)</f>
        <v>3.5795716689756736E-2</v>
      </c>
      <c r="R10" s="6">
        <f t="shared" si="3"/>
        <v>48.001025115325476</v>
      </c>
      <c r="S10" s="6">
        <f t="shared" si="4"/>
        <v>3.9979497693490491</v>
      </c>
      <c r="T10" s="6">
        <f>R10/50</f>
        <v>0.96002050230650948</v>
      </c>
      <c r="U10" s="6">
        <f t="shared" si="5"/>
        <v>4.08006381790227E-2</v>
      </c>
      <c r="W10" s="6">
        <v>-30</v>
      </c>
      <c r="X10" s="7">
        <v>2.98</v>
      </c>
      <c r="Y10" s="7">
        <v>2.9209999999999998</v>
      </c>
      <c r="Z10" s="7">
        <v>2.9470000000000001</v>
      </c>
      <c r="AA10" s="8">
        <f>AVERAGE(X10:Y10:Z10)</f>
        <v>2.9493333333333331</v>
      </c>
      <c r="AB10" s="6">
        <f>STDEV(X10:Y10:Z10)</f>
        <v>2.9569128044860199E-2</v>
      </c>
      <c r="AC10" s="6">
        <f t="shared" si="6"/>
        <v>45.365053322395397</v>
      </c>
      <c r="AD10" s="6">
        <f t="shared" si="7"/>
        <v>9.2698933552092058</v>
      </c>
      <c r="AE10" s="6">
        <f>AC10/50</f>
        <v>0.90730106644790798</v>
      </c>
      <c r="AF10" s="6">
        <f t="shared" si="8"/>
        <v>9.7280947398991569E-2</v>
      </c>
      <c r="AH10" s="6">
        <v>-30</v>
      </c>
      <c r="AI10" s="7">
        <v>2.8809999999999998</v>
      </c>
      <c r="AJ10" s="7">
        <v>2.8410000000000002</v>
      </c>
      <c r="AK10" s="7">
        <v>2.7320000000000002</v>
      </c>
      <c r="AL10" s="8">
        <f>AVERAGE(AI10:AJ10:AK10)</f>
        <v>2.8180000000000001</v>
      </c>
      <c r="AM10" s="6">
        <f>STDEV(AI10:AJ10:AK10)</f>
        <v>7.7116794539192124E-2</v>
      </c>
      <c r="AN10" s="6">
        <f t="shared" si="9"/>
        <v>43.393902063443178</v>
      </c>
      <c r="AO10" s="6">
        <f t="shared" si="10"/>
        <v>13.212195873113645</v>
      </c>
      <c r="AP10" s="6">
        <f>AN10/50</f>
        <v>0.86787804126886359</v>
      </c>
      <c r="AQ10" s="6">
        <f t="shared" si="11"/>
        <v>0.14170407964422041</v>
      </c>
      <c r="AS10" s="6">
        <v>-30</v>
      </c>
      <c r="AT10" s="7">
        <v>2.718</v>
      </c>
      <c r="AU10" s="7">
        <v>2.879</v>
      </c>
      <c r="AV10" s="7">
        <v>2.629</v>
      </c>
      <c r="AW10" s="8">
        <f>AVERAGE(AT10:AU10:AV10)</f>
        <v>2.7419999999999995</v>
      </c>
      <c r="AX10" s="6">
        <f>STDEV(AT10:AU10:AV10)</f>
        <v>0.12671621837791722</v>
      </c>
      <c r="AY10" s="6">
        <f t="shared" si="12"/>
        <v>42.184615384615377</v>
      </c>
      <c r="AZ10" s="6">
        <f t="shared" si="13"/>
        <v>15.630769230769245</v>
      </c>
      <c r="BA10" s="6">
        <f>AY10/50</f>
        <v>0.84369230769230752</v>
      </c>
      <c r="BB10" s="6">
        <f t="shared" si="14"/>
        <v>0.16996741520152367</v>
      </c>
      <c r="BD10" s="6">
        <v>-30</v>
      </c>
      <c r="BE10" s="7">
        <v>2.8010000000000002</v>
      </c>
      <c r="BF10" s="7">
        <v>2.8210000000000002</v>
      </c>
      <c r="BG10" s="7">
        <v>2.9009999999999998</v>
      </c>
      <c r="BH10" s="8">
        <f>AVERAGE(BE10:BF10:BG10)</f>
        <v>2.8409999999999997</v>
      </c>
      <c r="BI10" s="6">
        <f>STDEV(BE10:BF10:BG10)</f>
        <v>5.2915026221291607E-2</v>
      </c>
      <c r="BJ10" s="6">
        <f t="shared" si="15"/>
        <v>43.515776575104667</v>
      </c>
      <c r="BK10" s="6">
        <f t="shared" si="16"/>
        <v>12.968446849790666</v>
      </c>
      <c r="BL10" s="6">
        <f>BJ10/50</f>
        <v>0.87031553150209329</v>
      </c>
      <c r="BM10" s="6">
        <f t="shared" si="17"/>
        <v>0.13889945319849689</v>
      </c>
      <c r="BO10" s="6">
        <v>-30</v>
      </c>
      <c r="BP10" s="7">
        <v>2.6669999999999998</v>
      </c>
      <c r="BQ10" s="7">
        <v>2.6850000000000001</v>
      </c>
      <c r="BR10" s="7">
        <v>2.6219999999999999</v>
      </c>
      <c r="BS10" s="8">
        <f>AVERAGE(BP10:BQ10:BR10)</f>
        <v>2.6579999999999999</v>
      </c>
      <c r="BT10" s="6">
        <f>STDEV(BP10:BQ10:BR10)</f>
        <v>3.2449961479175962E-2</v>
      </c>
      <c r="BU10" s="6">
        <f t="shared" si="18"/>
        <v>40.642201834862391</v>
      </c>
      <c r="BV10" s="6">
        <f t="shared" si="19"/>
        <v>18.715596330275218</v>
      </c>
      <c r="BW10" s="6">
        <f t="shared" ref="BW10" si="21">BU10/50</f>
        <v>0.81284403669724781</v>
      </c>
      <c r="BX10" s="6">
        <f t="shared" si="20"/>
        <v>0.20721602461810831</v>
      </c>
    </row>
    <row r="11" spans="1:76" x14ac:dyDescent="0.3">
      <c r="A11" s="12">
        <v>0</v>
      </c>
      <c r="B11" s="7">
        <v>3.2309999999999999</v>
      </c>
      <c r="C11" s="9">
        <v>3.2450000000000001</v>
      </c>
      <c r="D11" s="9">
        <v>3.2370000000000001</v>
      </c>
      <c r="E11" s="8">
        <f>AVERAGE(B11:C11:D11)</f>
        <v>3.2376666666666671</v>
      </c>
      <c r="F11" s="6">
        <f>STDEV(B11:C11:D11)</f>
        <v>7.0237691685686035E-3</v>
      </c>
      <c r="G11" s="6">
        <f t="shared" si="0"/>
        <v>48.275347912524857</v>
      </c>
      <c r="H11" s="6">
        <f>((50-G11)/50)*100</f>
        <v>3.4493041749502851</v>
      </c>
      <c r="I11" s="6">
        <f t="shared" ref="I11:I18" si="22">G11/$G$11</f>
        <v>1</v>
      </c>
      <c r="J11" s="6">
        <f t="shared" si="2"/>
        <v>0</v>
      </c>
      <c r="L11" s="12">
        <v>0</v>
      </c>
      <c r="M11" s="10">
        <v>3.012</v>
      </c>
      <c r="N11" s="7">
        <v>2.9889999999999999</v>
      </c>
      <c r="O11" s="11">
        <v>2.9910000000000001</v>
      </c>
      <c r="P11" s="8">
        <f>AVERAGE(M11:N11:O11)</f>
        <v>2.9973333333333332</v>
      </c>
      <c r="Q11" s="6">
        <f>STDEV(M11:N11:O11)</f>
        <v>1.2741009902410949E-2</v>
      </c>
      <c r="R11" s="6">
        <f t="shared" si="3"/>
        <v>46.089185033316248</v>
      </c>
      <c r="S11" s="6">
        <f t="shared" si="4"/>
        <v>7.8216299333675039</v>
      </c>
      <c r="T11" s="6">
        <f t="shared" ref="T11:T18" si="23">R11/$R$11</f>
        <v>1</v>
      </c>
      <c r="U11" s="6">
        <f t="shared" si="5"/>
        <v>0</v>
      </c>
      <c r="W11" s="12">
        <v>0</v>
      </c>
      <c r="X11" s="7">
        <v>2.8620000000000001</v>
      </c>
      <c r="Y11" s="7">
        <v>2.8170000000000002</v>
      </c>
      <c r="Z11" s="7">
        <v>2.84</v>
      </c>
      <c r="AA11" s="8">
        <f>AVERAGE(X11:Y11:Z11)</f>
        <v>2.8396666666666666</v>
      </c>
      <c r="AB11" s="6">
        <f>STDEV(X11:Y11:Z11)</f>
        <v>2.250185177565019E-2</v>
      </c>
      <c r="AC11" s="6">
        <f t="shared" si="6"/>
        <v>43.678219852337975</v>
      </c>
      <c r="AD11" s="6">
        <f t="shared" si="7"/>
        <v>12.643560295324049</v>
      </c>
      <c r="AE11" s="6">
        <f t="shared" ref="AE11:AE18" si="24">AC11/$AC$11</f>
        <v>1</v>
      </c>
      <c r="AF11" s="6">
        <f t="shared" si="8"/>
        <v>0</v>
      </c>
      <c r="AH11" s="12">
        <v>0</v>
      </c>
      <c r="AI11" s="7">
        <v>2.786</v>
      </c>
      <c r="AJ11" s="7">
        <v>2.589</v>
      </c>
      <c r="AK11" s="7">
        <v>2.6709999999999998</v>
      </c>
      <c r="AL11" s="8">
        <f>AVERAGE(AI11:AJ11:AK11)</f>
        <v>2.6819999999999999</v>
      </c>
      <c r="AM11" s="6">
        <f>STDEV(AI11:AJ11:AK11)</f>
        <v>9.8959587711348163E-2</v>
      </c>
      <c r="AN11" s="6">
        <f t="shared" si="9"/>
        <v>41.299661225746846</v>
      </c>
      <c r="AO11" s="6">
        <f t="shared" si="10"/>
        <v>17.400677548506309</v>
      </c>
      <c r="AP11" s="6">
        <f t="shared" ref="AP11:AP18" si="25">AN11/$AN$11</f>
        <v>1</v>
      </c>
      <c r="AQ11" s="6">
        <f t="shared" si="11"/>
        <v>0</v>
      </c>
      <c r="AS11" s="12">
        <v>0</v>
      </c>
      <c r="AT11" s="7">
        <v>2.39</v>
      </c>
      <c r="AU11" s="7">
        <v>2.7450000000000001</v>
      </c>
      <c r="AV11" s="7">
        <v>2.532</v>
      </c>
      <c r="AW11" s="8">
        <f>AVERAGE(AT11:AU11:AV11)</f>
        <v>2.5556666666666668</v>
      </c>
      <c r="AX11" s="6">
        <f>STDEV(AT11:AU11:AV11)</f>
        <v>0.17867941496807438</v>
      </c>
      <c r="AY11" s="6">
        <f t="shared" si="12"/>
        <v>39.317948717948717</v>
      </c>
      <c r="AZ11" s="6">
        <f t="shared" si="13"/>
        <v>21.364102564102566</v>
      </c>
      <c r="BA11" s="6">
        <f t="shared" ref="BA11:BA18" si="26">AY11/$AY$11</f>
        <v>1</v>
      </c>
      <c r="BB11" s="6">
        <f t="shared" si="14"/>
        <v>0</v>
      </c>
      <c r="BD11" s="12">
        <v>0</v>
      </c>
      <c r="BE11" s="7">
        <v>2.5720000000000001</v>
      </c>
      <c r="BF11" s="7">
        <v>2.5640000000000001</v>
      </c>
      <c r="BG11" s="7">
        <v>2.5510000000000002</v>
      </c>
      <c r="BH11" s="8">
        <f>AVERAGE(BE11:BF11:BG11)</f>
        <v>2.5623333333333336</v>
      </c>
      <c r="BI11" s="6">
        <f>STDEV(BE11:BF11:BG11)</f>
        <v>1.0598742063723047E-2</v>
      </c>
      <c r="BJ11" s="6">
        <f t="shared" si="15"/>
        <v>39.247421627693257</v>
      </c>
      <c r="BK11" s="6">
        <f t="shared" si="16"/>
        <v>21.505156744613487</v>
      </c>
      <c r="BL11" s="6">
        <f t="shared" ref="BL11:BL18" si="27">BJ11/$BJ$11</f>
        <v>1</v>
      </c>
      <c r="BM11" s="6">
        <f t="shared" si="17"/>
        <v>0</v>
      </c>
      <c r="BO11" s="12">
        <v>0</v>
      </c>
      <c r="BP11" s="7">
        <v>2.431</v>
      </c>
      <c r="BQ11" s="7">
        <v>2.0590000000000002</v>
      </c>
      <c r="BR11" s="7">
        <v>2.0550000000000002</v>
      </c>
      <c r="BS11" s="8">
        <f>AVERAGE(BP11:BQ11:BR11)</f>
        <v>2.1816666666666666</v>
      </c>
      <c r="BT11" s="6">
        <f>STDEV(BP11:BQ11:BR11)</f>
        <v>0.21593826278205841</v>
      </c>
      <c r="BU11" s="6">
        <f t="shared" si="18"/>
        <v>33.358817533129468</v>
      </c>
      <c r="BV11" s="6">
        <f t="shared" si="19"/>
        <v>33.282364933741064</v>
      </c>
      <c r="BW11" s="6">
        <f t="shared" ref="BW11:BW18" si="28">BU11/$BU$11</f>
        <v>1</v>
      </c>
      <c r="BX11" s="6">
        <f t="shared" si="20"/>
        <v>0</v>
      </c>
    </row>
    <row r="12" spans="1:76" x14ac:dyDescent="0.3">
      <c r="A12" s="6">
        <v>30</v>
      </c>
      <c r="B12" s="7">
        <v>3.1230000000000002</v>
      </c>
      <c r="C12" s="9">
        <v>3.13</v>
      </c>
      <c r="D12" s="9">
        <v>3.1280000000000001</v>
      </c>
      <c r="E12" s="8">
        <f>AVERAGE(B12:C12:D12)</f>
        <v>3.1270000000000002</v>
      </c>
      <c r="F12" s="6">
        <f>STDEV(B12:C12:D12)</f>
        <v>3.6055512754638386E-3</v>
      </c>
      <c r="G12" s="6">
        <f t="shared" si="0"/>
        <v>46.625248508946328</v>
      </c>
      <c r="H12" s="6">
        <f t="shared" si="1"/>
        <v>6.7495029821073445</v>
      </c>
      <c r="I12" s="6">
        <f t="shared" si="22"/>
        <v>0.96581900545660448</v>
      </c>
      <c r="J12" s="6">
        <f t="shared" si="2"/>
        <v>3.4778827276379647E-2</v>
      </c>
      <c r="L12" s="6">
        <v>30</v>
      </c>
      <c r="M12" s="10">
        <v>2.992</v>
      </c>
      <c r="N12" s="7">
        <v>2.9140000000000001</v>
      </c>
      <c r="O12" s="11">
        <v>2.835</v>
      </c>
      <c r="P12" s="8">
        <f>AVERAGE(M12:N12:O12)</f>
        <v>2.9136666666666664</v>
      </c>
      <c r="Q12" s="6">
        <f>STDEV(M12:N12:O12)</f>
        <v>7.8500530783768174E-2</v>
      </c>
      <c r="R12" s="6">
        <f t="shared" si="3"/>
        <v>44.802665299846232</v>
      </c>
      <c r="S12" s="6">
        <f t="shared" si="4"/>
        <v>10.394669400307535</v>
      </c>
      <c r="T12" s="6">
        <f t="shared" si="23"/>
        <v>0.9720862989323843</v>
      </c>
      <c r="U12" s="6">
        <f t="shared" si="5"/>
        <v>2.8310693552984423E-2</v>
      </c>
      <c r="W12" s="6">
        <v>30</v>
      </c>
      <c r="X12" s="7">
        <v>2.694</v>
      </c>
      <c r="Y12" s="7">
        <v>2.6349999999999998</v>
      </c>
      <c r="Z12" s="7">
        <v>2.5179999999999998</v>
      </c>
      <c r="AA12" s="8">
        <f>AVERAGE(X12:Y12:Z12)</f>
        <v>2.6156666666666664</v>
      </c>
      <c r="AB12" s="6">
        <f>STDEV(X12:Y12:Z12)</f>
        <v>8.9578643288081475E-2</v>
      </c>
      <c r="AC12" s="6">
        <f t="shared" si="6"/>
        <v>40.232772764561105</v>
      </c>
      <c r="AD12" s="6">
        <f t="shared" si="7"/>
        <v>19.53445447087779</v>
      </c>
      <c r="AE12" s="6">
        <f t="shared" si="24"/>
        <v>0.9211175020542316</v>
      </c>
      <c r="AF12" s="6">
        <f t="shared" si="8"/>
        <v>8.2167669915367392E-2</v>
      </c>
      <c r="AH12" s="6">
        <v>30</v>
      </c>
      <c r="AI12" s="7">
        <v>2.0249999999999999</v>
      </c>
      <c r="AJ12" s="7">
        <v>2.0990000000000002</v>
      </c>
      <c r="AK12" s="7">
        <v>2.1429999999999998</v>
      </c>
      <c r="AL12" s="8">
        <f>AVERAGE(AI12:AJ12:AK12)</f>
        <v>2.089</v>
      </c>
      <c r="AM12" s="6">
        <f>STDEV(AI12:AJ12:AK12)</f>
        <v>5.9632206063502266E-2</v>
      </c>
      <c r="AN12" s="6">
        <f t="shared" si="9"/>
        <v>32.168155220203268</v>
      </c>
      <c r="AO12" s="6">
        <f t="shared" si="10"/>
        <v>35.663689559593465</v>
      </c>
      <c r="AP12" s="6">
        <f t="shared" si="25"/>
        <v>0.77889634601044</v>
      </c>
      <c r="AQ12" s="6">
        <f t="shared" si="11"/>
        <v>0.249877302285058</v>
      </c>
      <c r="AS12" s="6">
        <v>30</v>
      </c>
      <c r="AT12" s="7">
        <v>1.903</v>
      </c>
      <c r="AU12" s="7">
        <v>1.9430000000000001</v>
      </c>
      <c r="AV12" s="7">
        <v>1.984</v>
      </c>
      <c r="AW12" s="8">
        <f>AVERAGE(AT12:AU12:AV12)</f>
        <v>1.9433333333333334</v>
      </c>
      <c r="AX12" s="6">
        <f>STDEV(AT12:AU12:AV12)</f>
        <v>4.0501028793517475E-2</v>
      </c>
      <c r="AY12" s="6">
        <f t="shared" si="12"/>
        <v>29.897435897435898</v>
      </c>
      <c r="AZ12" s="6">
        <f t="shared" si="13"/>
        <v>40.205128205128204</v>
      </c>
      <c r="BA12" s="6">
        <f t="shared" si="26"/>
        <v>0.76040172166427544</v>
      </c>
      <c r="BB12" s="6">
        <f t="shared" si="14"/>
        <v>0.27390840421435642</v>
      </c>
      <c r="BD12" s="6">
        <v>30</v>
      </c>
      <c r="BE12" s="7">
        <v>2.2269999999999999</v>
      </c>
      <c r="BF12" s="7">
        <v>2.133</v>
      </c>
      <c r="BG12" s="7">
        <v>2.218</v>
      </c>
      <c r="BH12" s="8">
        <f>AVERAGE(BE12:BF12:BG12)</f>
        <v>2.1926666666666663</v>
      </c>
      <c r="BI12" s="6">
        <f>STDEV(BE12:BF12:BG12)</f>
        <v>5.1868423277880042E-2</v>
      </c>
      <c r="BJ12" s="6">
        <f t="shared" si="15"/>
        <v>33.585213928316143</v>
      </c>
      <c r="BK12" s="6">
        <f t="shared" si="16"/>
        <v>32.829572143367713</v>
      </c>
      <c r="BL12" s="6">
        <f t="shared" si="27"/>
        <v>0.85573045401326897</v>
      </c>
      <c r="BM12" s="6">
        <f t="shared" si="17"/>
        <v>0.15579984260012991</v>
      </c>
      <c r="BO12" s="6">
        <v>30</v>
      </c>
      <c r="BP12" s="7">
        <v>1.821</v>
      </c>
      <c r="BQ12" s="7">
        <v>1.8520000000000001</v>
      </c>
      <c r="BR12" s="7">
        <v>1.794</v>
      </c>
      <c r="BS12" s="8">
        <f>AVERAGE(BP12:BQ12:BR12)</f>
        <v>1.8223333333333336</v>
      </c>
      <c r="BT12" s="6">
        <f>STDEV(BP12:BQ12:BR12)</f>
        <v>2.9022979401387015E-2</v>
      </c>
      <c r="BU12" s="6">
        <f t="shared" si="18"/>
        <v>27.864424057084616</v>
      </c>
      <c r="BV12" s="6">
        <f t="shared" si="19"/>
        <v>44.271151885830768</v>
      </c>
      <c r="BW12" s="6">
        <f t="shared" si="28"/>
        <v>0.83529411764705885</v>
      </c>
      <c r="BX12" s="6">
        <f t="shared" si="20"/>
        <v>0.17997137944900099</v>
      </c>
    </row>
    <row r="13" spans="1:76" x14ac:dyDescent="0.3">
      <c r="A13" s="12">
        <v>60</v>
      </c>
      <c r="B13" s="9">
        <v>3.0720000000000001</v>
      </c>
      <c r="C13" s="9">
        <v>3.0920000000000001</v>
      </c>
      <c r="D13" s="9">
        <v>3.081</v>
      </c>
      <c r="E13" s="8">
        <f>AVERAGE(B13:C13:D13)</f>
        <v>3.0816666666666666</v>
      </c>
      <c r="F13" s="6">
        <f>STDEV(B13:C13:D13)</f>
        <v>1.0016652800877827E-2</v>
      </c>
      <c r="G13" s="6">
        <f t="shared" si="0"/>
        <v>45.949304174950299</v>
      </c>
      <c r="H13" s="6">
        <f t="shared" si="1"/>
        <v>8.1013916500994014</v>
      </c>
      <c r="I13" s="6">
        <f t="shared" si="22"/>
        <v>0.95181715227015329</v>
      </c>
      <c r="J13" s="6">
        <f t="shared" si="2"/>
        <v>4.9382329581105458E-2</v>
      </c>
      <c r="L13" s="12">
        <v>60</v>
      </c>
      <c r="M13" s="10">
        <v>2.9039999999999999</v>
      </c>
      <c r="N13" s="7">
        <v>2.7360000000000002</v>
      </c>
      <c r="O13" s="11">
        <v>2.722</v>
      </c>
      <c r="P13" s="8">
        <f>AVERAGE(M13:N13:O13)</f>
        <v>2.7873333333333332</v>
      </c>
      <c r="Q13" s="6">
        <f>STDEV(M13:N13:O13)</f>
        <v>0.1012784939329832</v>
      </c>
      <c r="R13" s="6">
        <f t="shared" si="3"/>
        <v>42.860071758072785</v>
      </c>
      <c r="S13" s="6">
        <f t="shared" si="4"/>
        <v>14.279856483854431</v>
      </c>
      <c r="T13" s="6">
        <f t="shared" si="23"/>
        <v>0.92993772241992889</v>
      </c>
      <c r="U13" s="6">
        <f t="shared" si="5"/>
        <v>7.2637660216961913E-2</v>
      </c>
      <c r="W13" s="12">
        <v>60</v>
      </c>
      <c r="X13" s="7">
        <v>2.5409999999999999</v>
      </c>
      <c r="Y13" s="7">
        <v>2.4830000000000001</v>
      </c>
      <c r="Z13" s="7">
        <v>2.3250000000000002</v>
      </c>
      <c r="AA13" s="8">
        <f>AVERAGE(X13:Y13:Z13)</f>
        <v>2.4496666666666669</v>
      </c>
      <c r="AB13" s="6">
        <f>STDEV(X13:Y13:Z13)</f>
        <v>0.11179147254300441</v>
      </c>
      <c r="AC13" s="6">
        <f t="shared" si="6"/>
        <v>37.679450369155042</v>
      </c>
      <c r="AD13" s="6">
        <f t="shared" si="7"/>
        <v>24.641099261689916</v>
      </c>
      <c r="AE13" s="6">
        <f t="shared" si="24"/>
        <v>0.86265993661227847</v>
      </c>
      <c r="AF13" s="6">
        <f t="shared" si="8"/>
        <v>0.14773471351396922</v>
      </c>
      <c r="AH13" s="12">
        <v>60</v>
      </c>
      <c r="AI13" s="7">
        <v>1.3779999999999999</v>
      </c>
      <c r="AJ13" s="7">
        <v>1.3460000000000001</v>
      </c>
      <c r="AK13" s="7">
        <v>1.353</v>
      </c>
      <c r="AL13" s="8">
        <f>AVERAGE(AI13:AJ13:AK13)</f>
        <v>1.359</v>
      </c>
      <c r="AM13" s="6">
        <f>STDEV(AI13:AJ13:AK13)</f>
        <v>1.6822603841260629E-2</v>
      </c>
      <c r="AN13" s="6">
        <f t="shared" si="9"/>
        <v>20.927009547274409</v>
      </c>
      <c r="AO13" s="6">
        <f t="shared" si="10"/>
        <v>58.145980905451175</v>
      </c>
      <c r="AP13" s="6">
        <f t="shared" si="25"/>
        <v>0.50671140939597314</v>
      </c>
      <c r="AQ13" s="6">
        <f t="shared" si="11"/>
        <v>0.67981364969048019</v>
      </c>
      <c r="AS13" s="12">
        <v>60</v>
      </c>
      <c r="AT13" s="7">
        <v>1.0069999999999999</v>
      </c>
      <c r="AU13" s="7">
        <v>1.2030000000000001</v>
      </c>
      <c r="AV13" s="7">
        <v>1.2070000000000001</v>
      </c>
      <c r="AW13" s="8">
        <f>AVERAGE(AT13:AU13:AV13)</f>
        <v>1.139</v>
      </c>
      <c r="AX13" s="6">
        <f>STDEV(AT13:AU13:AV13)</f>
        <v>0.11433284742365173</v>
      </c>
      <c r="AY13" s="6">
        <f t="shared" si="12"/>
        <v>17.523076923076921</v>
      </c>
      <c r="AZ13" s="6">
        <f t="shared" si="13"/>
        <v>64.953846153846158</v>
      </c>
      <c r="BA13" s="6">
        <f t="shared" si="26"/>
        <v>0.44567627494456757</v>
      </c>
      <c r="BB13" s="6">
        <f t="shared" si="14"/>
        <v>0.80816243144360267</v>
      </c>
      <c r="BD13" s="12">
        <v>60</v>
      </c>
      <c r="BE13" s="7">
        <v>1.587</v>
      </c>
      <c r="BF13" s="7">
        <v>1.6419999999999999</v>
      </c>
      <c r="BG13" s="7">
        <v>1.8220000000000001</v>
      </c>
      <c r="BH13" s="8">
        <f>AVERAGE(BE13:BF13:BG13)</f>
        <v>1.6836666666666666</v>
      </c>
      <c r="BI13" s="6">
        <f>STDEV(BE13:BF13:BG13)</f>
        <v>0.12291596044994868</v>
      </c>
      <c r="BJ13" s="6">
        <f t="shared" si="15"/>
        <v>25.788828755233332</v>
      </c>
      <c r="BK13" s="6">
        <f t="shared" si="16"/>
        <v>48.422342489533335</v>
      </c>
      <c r="BL13" s="6">
        <f t="shared" si="27"/>
        <v>0.65708338753740081</v>
      </c>
      <c r="BM13" s="6">
        <f t="shared" si="17"/>
        <v>0.4199443468810794</v>
      </c>
      <c r="BO13" s="12">
        <v>60</v>
      </c>
      <c r="BP13" s="7">
        <v>1.3640000000000001</v>
      </c>
      <c r="BQ13" s="7">
        <v>1.4910000000000001</v>
      </c>
      <c r="BR13" s="7">
        <v>1.327</v>
      </c>
      <c r="BS13" s="8">
        <f>AVERAGE(BP13:BQ13:BR13)</f>
        <v>1.3940000000000001</v>
      </c>
      <c r="BT13" s="6">
        <f>STDEV(BP13:BQ13:BR13)</f>
        <v>8.6017440092111611E-2</v>
      </c>
      <c r="BU13" s="6">
        <f t="shared" si="18"/>
        <v>21.314984709480129</v>
      </c>
      <c r="BV13" s="6">
        <f t="shared" si="19"/>
        <v>57.370030581039742</v>
      </c>
      <c r="BW13" s="6">
        <f t="shared" si="28"/>
        <v>0.63896103896103895</v>
      </c>
      <c r="BX13" s="6">
        <f t="shared" si="20"/>
        <v>0.44791179835542144</v>
      </c>
    </row>
    <row r="14" spans="1:76" x14ac:dyDescent="0.3">
      <c r="A14" s="6">
        <v>90</v>
      </c>
      <c r="B14" s="9">
        <v>3.0489999999999999</v>
      </c>
      <c r="C14" s="9">
        <v>3.056</v>
      </c>
      <c r="D14" s="9">
        <v>3.052</v>
      </c>
      <c r="E14" s="8">
        <f>AVERAGE(B14:C14:D14)</f>
        <v>3.0523333333333333</v>
      </c>
      <c r="F14" s="6">
        <f>STDEV(B14:C14:D14)</f>
        <v>3.5118845842843022E-3</v>
      </c>
      <c r="G14" s="6">
        <f t="shared" si="0"/>
        <v>45.511928429423463</v>
      </c>
      <c r="H14" s="6">
        <f t="shared" si="1"/>
        <v>8.9761431411530737</v>
      </c>
      <c r="I14" s="6">
        <f t="shared" si="22"/>
        <v>0.94275712962009672</v>
      </c>
      <c r="J14" s="6">
        <f t="shared" si="2"/>
        <v>5.8946580294598476E-2</v>
      </c>
      <c r="L14" s="6">
        <v>90</v>
      </c>
      <c r="M14" s="10">
        <v>2.82</v>
      </c>
      <c r="N14" s="7">
        <v>2.6150000000000002</v>
      </c>
      <c r="O14" s="11">
        <v>2.6259999999999999</v>
      </c>
      <c r="P14" s="8">
        <f>AVERAGE(M14:N14:O14)</f>
        <v>2.6869999999999998</v>
      </c>
      <c r="Q14" s="6">
        <f>STDEV(M14:N14:O14)</f>
        <v>0.11531261856362456</v>
      </c>
      <c r="R14" s="6">
        <f t="shared" si="3"/>
        <v>41.317273193234236</v>
      </c>
      <c r="S14" s="6">
        <f t="shared" si="4"/>
        <v>17.365453613531528</v>
      </c>
      <c r="T14" s="6">
        <f t="shared" si="23"/>
        <v>0.89646352313167255</v>
      </c>
      <c r="U14" s="6">
        <f t="shared" si="5"/>
        <v>0.10929767484987145</v>
      </c>
      <c r="W14" s="6">
        <v>90</v>
      </c>
      <c r="X14" s="7">
        <v>2.3820000000000001</v>
      </c>
      <c r="Y14" s="7">
        <v>2.27</v>
      </c>
      <c r="Z14" s="7">
        <v>2.129</v>
      </c>
      <c r="AA14" s="8">
        <f>AVERAGE(X14:Y14:Z14)</f>
        <v>2.2603333333333335</v>
      </c>
      <c r="AB14" s="6">
        <f>STDEV(X14:Y14:Z14)</f>
        <v>0.12677670658813214</v>
      </c>
      <c r="AC14" s="6">
        <f t="shared" si="6"/>
        <v>34.767227235438881</v>
      </c>
      <c r="AD14" s="6">
        <f t="shared" si="7"/>
        <v>30.465545529122238</v>
      </c>
      <c r="AE14" s="6">
        <f t="shared" si="24"/>
        <v>0.7959854443009744</v>
      </c>
      <c r="AF14" s="6">
        <f t="shared" si="8"/>
        <v>0.22817437935899823</v>
      </c>
      <c r="AH14" s="6">
        <v>90</v>
      </c>
      <c r="AI14" s="7">
        <v>0.98199999999999998</v>
      </c>
      <c r="AJ14" s="7">
        <v>0.85199999999999998</v>
      </c>
      <c r="AK14" s="7">
        <v>0.76800000000000002</v>
      </c>
      <c r="AL14" s="8">
        <f>AVERAGE(AI14:AJ14:AK14)</f>
        <v>0.8673333333333334</v>
      </c>
      <c r="AM14" s="6">
        <f>STDEV(AI14:AJ14:AK14)</f>
        <v>0.10782083904947565</v>
      </c>
      <c r="AN14" s="6">
        <f t="shared" si="9"/>
        <v>13.355918283543785</v>
      </c>
      <c r="AO14" s="6">
        <f t="shared" si="10"/>
        <v>73.288163432912427</v>
      </c>
      <c r="AP14" s="6">
        <f t="shared" si="25"/>
        <v>0.32339050459855828</v>
      </c>
      <c r="AQ14" s="6">
        <f t="shared" si="11"/>
        <v>1.128894693437283</v>
      </c>
      <c r="AS14" s="6">
        <v>90</v>
      </c>
      <c r="AT14" s="7">
        <v>0.70799999999999996</v>
      </c>
      <c r="AU14" s="7">
        <v>1.0289999999999999</v>
      </c>
      <c r="AV14" s="7">
        <v>0.83399999999999996</v>
      </c>
      <c r="AW14" s="8">
        <f>AVERAGE(AT14:AU14:AV14)</f>
        <v>0.85699999999999987</v>
      </c>
      <c r="AX14" s="6">
        <f>STDEV(AT14:AU14:AV14)</f>
        <v>0.16173125857421691</v>
      </c>
      <c r="AY14" s="6">
        <f t="shared" si="12"/>
        <v>13.184615384615382</v>
      </c>
      <c r="AZ14" s="6">
        <f t="shared" si="13"/>
        <v>73.630769230769232</v>
      </c>
      <c r="BA14" s="6">
        <f t="shared" si="26"/>
        <v>0.33533324638059209</v>
      </c>
      <c r="BB14" s="6">
        <f t="shared" si="14"/>
        <v>1.092630476293005</v>
      </c>
      <c r="BD14" s="6">
        <v>90</v>
      </c>
      <c r="BE14" s="7">
        <v>1.1180000000000001</v>
      </c>
      <c r="BF14" s="7">
        <v>1.012</v>
      </c>
      <c r="BG14" s="7">
        <v>1.2470000000000001</v>
      </c>
      <c r="BH14" s="8">
        <f>AVERAGE(BE14:BF14:BG14)</f>
        <v>1.1256666666666666</v>
      </c>
      <c r="BI14" s="6">
        <f>STDEV(BE14:BF14:BG14)</f>
        <v>0.11768743914850618</v>
      </c>
      <c r="BJ14" s="6">
        <f t="shared" si="15"/>
        <v>17.241907484938221</v>
      </c>
      <c r="BK14" s="6">
        <f t="shared" si="16"/>
        <v>65.516185030123552</v>
      </c>
      <c r="BL14" s="6">
        <f t="shared" si="27"/>
        <v>0.43931312605697925</v>
      </c>
      <c r="BM14" s="6">
        <f t="shared" si="17"/>
        <v>0.82254284896356444</v>
      </c>
      <c r="BO14" s="6">
        <v>90</v>
      </c>
      <c r="BP14" s="7">
        <v>0.97099999999999997</v>
      </c>
      <c r="BQ14" s="7">
        <v>0.91700000000000004</v>
      </c>
      <c r="BR14" s="7">
        <v>0.84299999999999997</v>
      </c>
      <c r="BS14" s="8">
        <f>AVERAGE(BP14:BQ14:BR14)</f>
        <v>0.91033333333333333</v>
      </c>
      <c r="BT14" s="6">
        <f>STDEV(BP14:BQ14:BR14)</f>
        <v>6.4259888992538219E-2</v>
      </c>
      <c r="BU14" s="6">
        <f t="shared" si="18"/>
        <v>13.919469928644244</v>
      </c>
      <c r="BV14" s="6">
        <f t="shared" si="19"/>
        <v>72.161060142711506</v>
      </c>
      <c r="BW14" s="6">
        <f t="shared" si="28"/>
        <v>0.41726508785332311</v>
      </c>
      <c r="BX14" s="6">
        <f t="shared" si="20"/>
        <v>0.87403355687029538</v>
      </c>
    </row>
    <row r="15" spans="1:76" x14ac:dyDescent="0.3">
      <c r="A15" s="6">
        <v>150</v>
      </c>
      <c r="B15" s="9">
        <v>3.0150000000000001</v>
      </c>
      <c r="C15" s="9">
        <v>3.0289999999999999</v>
      </c>
      <c r="D15" s="9">
        <v>3.0249999999999999</v>
      </c>
      <c r="E15" s="8">
        <f>AVERAGE(B15:C15:D15)</f>
        <v>3.0230000000000001</v>
      </c>
      <c r="F15" s="6">
        <f>STDEV(B15:C15:D15)</f>
        <v>7.211102550927862E-3</v>
      </c>
      <c r="G15" s="6">
        <f t="shared" si="0"/>
        <v>45.074552683896627</v>
      </c>
      <c r="H15" s="6">
        <f t="shared" si="1"/>
        <v>9.8508946322067459</v>
      </c>
      <c r="I15" s="6">
        <f t="shared" si="22"/>
        <v>0.93369710697004016</v>
      </c>
      <c r="J15" s="6">
        <f t="shared" si="2"/>
        <v>6.8603189954762805E-2</v>
      </c>
      <c r="L15" s="6">
        <v>150</v>
      </c>
      <c r="M15" s="10">
        <v>2.77</v>
      </c>
      <c r="N15" s="7">
        <v>2.3279999999999998</v>
      </c>
      <c r="O15" s="11">
        <v>2.4489999999999998</v>
      </c>
      <c r="P15" s="8">
        <f>AVERAGE(M15:N15:O15)</f>
        <v>2.5156666666666667</v>
      </c>
      <c r="Q15" s="6">
        <f>STDEV(M15:N15:O15)</f>
        <v>0.22841701629548833</v>
      </c>
      <c r="R15" s="6">
        <f t="shared" si="3"/>
        <v>38.682726806765764</v>
      </c>
      <c r="S15" s="6">
        <f t="shared" si="4"/>
        <v>22.634546386468472</v>
      </c>
      <c r="T15" s="6">
        <f t="shared" si="23"/>
        <v>0.83930160142348764</v>
      </c>
      <c r="U15" s="6">
        <f t="shared" si="5"/>
        <v>0.17518515984860378</v>
      </c>
      <c r="W15" s="6">
        <v>150</v>
      </c>
      <c r="X15" s="7">
        <v>1.8939999999999999</v>
      </c>
      <c r="Y15" s="7">
        <v>1.774</v>
      </c>
      <c r="Z15" s="7">
        <v>1.6830000000000001</v>
      </c>
      <c r="AA15" s="8">
        <f>AVERAGE(X15:Y15:Z15)</f>
        <v>1.7836666666666667</v>
      </c>
      <c r="AB15" s="6">
        <f>STDEV(X15:Y15:Z15)</f>
        <v>0.10583162728283695</v>
      </c>
      <c r="AC15" s="6">
        <f t="shared" si="6"/>
        <v>27.435397867104182</v>
      </c>
      <c r="AD15" s="6">
        <f t="shared" si="7"/>
        <v>45.129204265791635</v>
      </c>
      <c r="AE15" s="6">
        <f t="shared" si="24"/>
        <v>0.62812536682709241</v>
      </c>
      <c r="AF15" s="6">
        <f t="shared" si="8"/>
        <v>0.46501550373153583</v>
      </c>
      <c r="AH15" s="6">
        <v>150</v>
      </c>
      <c r="AI15" s="7">
        <v>0.68899999999999995</v>
      </c>
      <c r="AJ15" s="7">
        <v>0.67700000000000005</v>
      </c>
      <c r="AK15" s="7">
        <v>0.51</v>
      </c>
      <c r="AL15" s="8">
        <f>AVERAGE(AI15:AJ15:AK15)</f>
        <v>0.62533333333333341</v>
      </c>
      <c r="AM15" s="6">
        <f>STDEV(AI15:AJ15:AK15)</f>
        <v>0.10006164766449376</v>
      </c>
      <c r="AN15" s="6">
        <f t="shared" si="9"/>
        <v>9.6294014988194245</v>
      </c>
      <c r="AO15" s="6">
        <f t="shared" si="10"/>
        <v>80.741197002361147</v>
      </c>
      <c r="AP15" s="6">
        <f t="shared" si="25"/>
        <v>0.2331593338304748</v>
      </c>
      <c r="AQ15" s="6">
        <f t="shared" si="11"/>
        <v>1.4560332229435635</v>
      </c>
      <c r="AS15" s="6">
        <v>150</v>
      </c>
      <c r="AT15" s="7">
        <v>0.245</v>
      </c>
      <c r="AU15" s="7">
        <v>0.32600000000000001</v>
      </c>
      <c r="AV15" s="7">
        <v>0.307</v>
      </c>
      <c r="AW15" s="8">
        <f>AVERAGE(AT15:AU15:AV15)</f>
        <v>0.29266666666666663</v>
      </c>
      <c r="AX15" s="6">
        <f>STDEV(AT15:AU15:AV15)</f>
        <v>4.2359571921035392E-2</v>
      </c>
      <c r="AY15" s="6">
        <f t="shared" si="12"/>
        <v>4.5025641025641017</v>
      </c>
      <c r="AZ15" s="6">
        <f t="shared" si="13"/>
        <v>90.994871794871798</v>
      </c>
      <c r="BA15" s="6">
        <f t="shared" si="26"/>
        <v>0.11451676014086343</v>
      </c>
      <c r="BB15" s="6">
        <f t="shared" si="14"/>
        <v>2.1670340899237779</v>
      </c>
      <c r="BD15" s="6">
        <v>150</v>
      </c>
      <c r="BE15" s="7">
        <v>0.52200000000000002</v>
      </c>
      <c r="BF15" s="7">
        <v>0.55300000000000005</v>
      </c>
      <c r="BG15" s="7">
        <v>0.55200000000000005</v>
      </c>
      <c r="BH15" s="8">
        <f>AVERAGE(BE15:BF15:BG15)</f>
        <v>0.54233333333333344</v>
      </c>
      <c r="BI15" s="6">
        <f>STDEV(BE15:BF15:BG15)</f>
        <v>1.7616280348965098E-2</v>
      </c>
      <c r="BJ15" s="6">
        <f t="shared" si="15"/>
        <v>8.3069539466966233</v>
      </c>
      <c r="BK15" s="6">
        <f t="shared" si="16"/>
        <v>83.386092106606753</v>
      </c>
      <c r="BL15" s="6">
        <f t="shared" si="27"/>
        <v>0.21165604266944196</v>
      </c>
      <c r="BM15" s="6">
        <f t="shared" si="17"/>
        <v>1.5527927621300939</v>
      </c>
      <c r="BO15" s="6">
        <v>150</v>
      </c>
      <c r="BP15" s="7">
        <v>0.48199999999999998</v>
      </c>
      <c r="BQ15" s="7">
        <v>0.41199999999999998</v>
      </c>
      <c r="BR15" s="7">
        <v>0.41799999999999998</v>
      </c>
      <c r="BS15" s="8">
        <f>AVERAGE(BP15:BQ15:BR15)</f>
        <v>0.4373333333333333</v>
      </c>
      <c r="BT15" s="6">
        <f>STDEV(BP15:BQ15:BR15)</f>
        <v>3.8798625405203901E-2</v>
      </c>
      <c r="BU15" s="6">
        <f t="shared" si="18"/>
        <v>6.6870540265035689</v>
      </c>
      <c r="BV15" s="6">
        <f t="shared" si="19"/>
        <v>86.625891946992866</v>
      </c>
      <c r="BW15" s="6">
        <f t="shared" si="28"/>
        <v>0.2004583651642475</v>
      </c>
      <c r="BX15" s="6">
        <f t="shared" si="20"/>
        <v>1.6071487088399661</v>
      </c>
    </row>
    <row r="16" spans="1:76" x14ac:dyDescent="0.3">
      <c r="A16" s="6">
        <v>210</v>
      </c>
      <c r="B16" s="7">
        <v>2.964</v>
      </c>
      <c r="C16" s="9">
        <v>3.0019999999999998</v>
      </c>
      <c r="D16" s="7">
        <v>2.9809999999999999</v>
      </c>
      <c r="E16" s="8">
        <f>AVERAGE(B16:C16:D16)</f>
        <v>2.9823333333333331</v>
      </c>
      <c r="F16" s="6">
        <f>STDEV(B16:C16:D16)</f>
        <v>1.9035055380358885E-2</v>
      </c>
      <c r="G16" s="6">
        <f t="shared" si="0"/>
        <v>44.468190854870777</v>
      </c>
      <c r="H16" s="6">
        <f t="shared" si="1"/>
        <v>11.063618290258447</v>
      </c>
      <c r="I16" s="6">
        <f t="shared" si="22"/>
        <v>0.92113662102337068</v>
      </c>
      <c r="J16" s="6">
        <f t="shared" si="2"/>
        <v>8.2146913854734632E-2</v>
      </c>
      <c r="L16" s="6">
        <v>210</v>
      </c>
      <c r="M16" s="10">
        <v>2.6059999999999999</v>
      </c>
      <c r="N16" s="7">
        <v>2.2010000000000001</v>
      </c>
      <c r="O16" s="11">
        <v>2.02</v>
      </c>
      <c r="P16" s="8">
        <f>AVERAGE(M16:N16:O16)</f>
        <v>2.2756666666666665</v>
      </c>
      <c r="Q16" s="6">
        <f>STDEV(M16:N16:O16)</f>
        <v>0.30005055129650049</v>
      </c>
      <c r="R16" s="6">
        <f t="shared" si="3"/>
        <v>34.99231163505894</v>
      </c>
      <c r="S16" s="6">
        <f t="shared" si="4"/>
        <v>30.015376729882121</v>
      </c>
      <c r="T16" s="6">
        <f t="shared" si="23"/>
        <v>0.7592304270462632</v>
      </c>
      <c r="U16" s="6">
        <f t="shared" si="5"/>
        <v>0.27544995471519218</v>
      </c>
      <c r="W16" s="6">
        <v>210</v>
      </c>
      <c r="X16" s="7">
        <v>1.645</v>
      </c>
      <c r="Y16" s="7">
        <v>1.391</v>
      </c>
      <c r="Z16" s="7">
        <v>1.4690000000000001</v>
      </c>
      <c r="AA16" s="8">
        <f>AVERAGE(X16:Y16:Z16)</f>
        <v>1.5016666666666667</v>
      </c>
      <c r="AB16" s="6">
        <f>STDEV(X16:Y16:Z16)</f>
        <v>0.13011277159961404</v>
      </c>
      <c r="AC16" s="6">
        <f t="shared" si="6"/>
        <v>23.09782608695652</v>
      </c>
      <c r="AD16" s="6">
        <f t="shared" si="7"/>
        <v>53.804347826086961</v>
      </c>
      <c r="AE16" s="6">
        <f t="shared" si="24"/>
        <v>0.52881793637750918</v>
      </c>
      <c r="AF16" s="6">
        <f t="shared" si="8"/>
        <v>0.63711107200040207</v>
      </c>
      <c r="AH16" s="6">
        <v>210</v>
      </c>
      <c r="AI16" s="7">
        <v>0.41199999999999998</v>
      </c>
      <c r="AJ16" s="7">
        <v>0.312</v>
      </c>
      <c r="AK16" s="7">
        <v>0.30399999999999999</v>
      </c>
      <c r="AL16" s="8">
        <f>AVERAGE(AI16:AJ16:AK16)</f>
        <v>0.34266666666666667</v>
      </c>
      <c r="AM16" s="6">
        <f>STDEV(AI16:AJ16:AK16)</f>
        <v>6.0177515180782744E-2</v>
      </c>
      <c r="AN16" s="6">
        <f t="shared" si="9"/>
        <v>5.2766656400780212</v>
      </c>
      <c r="AO16" s="6">
        <f t="shared" si="10"/>
        <v>89.446668719843956</v>
      </c>
      <c r="AP16" s="6">
        <f t="shared" si="25"/>
        <v>0.12776534924185931</v>
      </c>
      <c r="AQ16" s="6">
        <f t="shared" si="11"/>
        <v>2.0575599064946233</v>
      </c>
      <c r="AS16" s="6">
        <v>210</v>
      </c>
      <c r="AT16" s="7">
        <v>0.20599999999999999</v>
      </c>
      <c r="AU16" s="7">
        <v>0.312</v>
      </c>
      <c r="AV16" s="7">
        <v>0.318</v>
      </c>
      <c r="AW16" s="8">
        <f>AVERAGE(AT16:AU16:AV16)</f>
        <v>0.27866666666666667</v>
      </c>
      <c r="AX16" s="6">
        <f>STDEV(AT16:AU16:AV16)</f>
        <v>6.3002645447102656E-2</v>
      </c>
      <c r="AY16" s="6">
        <f t="shared" si="12"/>
        <v>4.287179487179487</v>
      </c>
      <c r="AZ16" s="6">
        <f t="shared" si="13"/>
        <v>91.425641025641028</v>
      </c>
      <c r="BA16" s="6">
        <f t="shared" si="26"/>
        <v>0.10903873744619799</v>
      </c>
      <c r="BB16" s="6">
        <f t="shared" si="14"/>
        <v>2.2160520704741926</v>
      </c>
      <c r="BD16" s="6">
        <v>210</v>
      </c>
      <c r="BE16" s="7">
        <v>0.2</v>
      </c>
      <c r="BF16" s="7">
        <v>0.20200000000000001</v>
      </c>
      <c r="BG16" s="7">
        <v>0.17199999999999999</v>
      </c>
      <c r="BH16" s="8">
        <f>AVERAGE(BE16:BF16:BG16)</f>
        <v>0.19133333333333336</v>
      </c>
      <c r="BI16" s="6">
        <f>STDEV(BE16:BF16:BG16)</f>
        <v>1.6772994167212181E-2</v>
      </c>
      <c r="BJ16" s="6">
        <f t="shared" si="15"/>
        <v>2.9306647605432459</v>
      </c>
      <c r="BK16" s="6">
        <f t="shared" si="16"/>
        <v>94.138670478913511</v>
      </c>
      <c r="BL16" s="6">
        <f t="shared" si="27"/>
        <v>7.4671523351112268E-2</v>
      </c>
      <c r="BM16" s="6">
        <f t="shared" si="17"/>
        <v>2.5946564730295654</v>
      </c>
      <c r="BO16" s="6">
        <v>210</v>
      </c>
      <c r="BP16" s="7">
        <v>0.14099999999999999</v>
      </c>
      <c r="BQ16" s="7">
        <v>0.2</v>
      </c>
      <c r="BR16" s="7">
        <v>0.13800000000000001</v>
      </c>
      <c r="BS16" s="8">
        <f>AVERAGE(BP16:BQ16:BR16)</f>
        <v>0.15966666666666665</v>
      </c>
      <c r="BT16" s="6">
        <f>STDEV(BP16:BQ16:BR16)</f>
        <v>3.4961884007206179E-2</v>
      </c>
      <c r="BU16" s="6">
        <f t="shared" si="18"/>
        <v>2.4413863404689096</v>
      </c>
      <c r="BV16" s="6">
        <f t="shared" si="19"/>
        <v>95.117227319062181</v>
      </c>
      <c r="BW16" s="6">
        <f t="shared" si="28"/>
        <v>7.318563789152023E-2</v>
      </c>
      <c r="BX16" s="6">
        <f t="shared" si="20"/>
        <v>2.6147560809330854</v>
      </c>
    </row>
    <row r="17" spans="1:76" x14ac:dyDescent="0.3">
      <c r="A17" s="6">
        <v>270</v>
      </c>
      <c r="B17" s="7">
        <v>2.9239999999999999</v>
      </c>
      <c r="C17" s="7">
        <v>2.9670000000000001</v>
      </c>
      <c r="D17" s="7">
        <v>2.9319999999999999</v>
      </c>
      <c r="E17" s="8">
        <f>AVERAGE(B17:C17:D17)</f>
        <v>2.9410000000000003</v>
      </c>
      <c r="F17" s="6">
        <f>STDEV(B17:C17:D17)</f>
        <v>2.2869193252058627E-2</v>
      </c>
      <c r="G17" s="6">
        <f t="shared" si="0"/>
        <v>43.851888667992057</v>
      </c>
      <c r="H17" s="6">
        <f t="shared" si="1"/>
        <v>12.296222664015886</v>
      </c>
      <c r="I17" s="6">
        <f t="shared" si="22"/>
        <v>0.90837022547101831</v>
      </c>
      <c r="J17" s="6">
        <f t="shared" si="2"/>
        <v>9.610324618022574E-2</v>
      </c>
      <c r="L17" s="6">
        <v>270</v>
      </c>
      <c r="M17" s="10">
        <v>2.5219999999999998</v>
      </c>
      <c r="N17" s="7">
        <v>2.0179999999999998</v>
      </c>
      <c r="O17" s="11">
        <v>2.0310000000000001</v>
      </c>
      <c r="P17" s="8">
        <f>AVERAGE(M17:N17:O17)</f>
        <v>2.1903333333333332</v>
      </c>
      <c r="Q17" s="6">
        <f>STDEV(M17:N17:O17)</f>
        <v>0.28730529638928304</v>
      </c>
      <c r="R17" s="6">
        <f t="shared" si="3"/>
        <v>33.680164018452075</v>
      </c>
      <c r="S17" s="6">
        <f t="shared" si="4"/>
        <v>32.63967196309585</v>
      </c>
      <c r="T17" s="6">
        <f t="shared" si="23"/>
        <v>0.73076067615658358</v>
      </c>
      <c r="U17" s="6">
        <f t="shared" si="5"/>
        <v>0.31366926523560451</v>
      </c>
      <c r="W17" s="6">
        <v>270</v>
      </c>
      <c r="X17" s="7">
        <v>1.2969999999999999</v>
      </c>
      <c r="Y17" s="7">
        <v>1.1459999999999999</v>
      </c>
      <c r="Z17" s="7">
        <v>1.0449999999999999</v>
      </c>
      <c r="AA17" s="8">
        <f>AVERAGE(X17:Y17:Z17)</f>
        <v>1.1626666666666665</v>
      </c>
      <c r="AB17" s="6">
        <f>STDEV(X17:Y17:Z17)</f>
        <v>0.12682402506360274</v>
      </c>
      <c r="AC17" s="6">
        <f t="shared" si="6"/>
        <v>17.883511074651349</v>
      </c>
      <c r="AD17" s="6">
        <f t="shared" si="7"/>
        <v>64.232977850697296</v>
      </c>
      <c r="AE17" s="6">
        <f t="shared" si="24"/>
        <v>0.40943772743279722</v>
      </c>
      <c r="AF17" s="6">
        <f t="shared" si="8"/>
        <v>0.89297045701397038</v>
      </c>
      <c r="AH17" s="6">
        <v>270</v>
      </c>
      <c r="AI17" s="7">
        <v>0.30099999999999999</v>
      </c>
      <c r="AJ17" s="7">
        <v>0.23</v>
      </c>
      <c r="AK17" s="7">
        <v>0.219</v>
      </c>
      <c r="AL17" s="8">
        <f>AVERAGE(AI17:AJ17:AK17)</f>
        <v>0.25</v>
      </c>
      <c r="AM17" s="6">
        <f>STDEV(AI17:AJ17:AK17)</f>
        <v>4.4508426168535738E-2</v>
      </c>
      <c r="AN17" s="6">
        <f t="shared" si="9"/>
        <v>3.8497074222359102</v>
      </c>
      <c r="AO17" s="6">
        <f t="shared" si="10"/>
        <v>92.300585155528182</v>
      </c>
      <c r="AP17" s="6">
        <f t="shared" si="25"/>
        <v>9.3214019388516034E-2</v>
      </c>
      <c r="AQ17" s="6">
        <f t="shared" si="11"/>
        <v>2.3728571459793772</v>
      </c>
      <c r="AS17" s="6">
        <v>270</v>
      </c>
      <c r="AT17" s="7">
        <v>0.11</v>
      </c>
      <c r="AU17" s="7">
        <v>0.109</v>
      </c>
      <c r="AV17" s="7">
        <v>0.112</v>
      </c>
      <c r="AW17" s="8">
        <f>AVERAGE(AT17:AU17:AV17)</f>
        <v>0.11033333333333334</v>
      </c>
      <c r="AX17" s="6">
        <f>STDEV(AT17:AU17:AV17)</f>
        <v>1.5275252316519479E-3</v>
      </c>
      <c r="AY17" s="6">
        <f t="shared" si="12"/>
        <v>1.6974358974358974</v>
      </c>
      <c r="AZ17" s="6">
        <f t="shared" si="13"/>
        <v>96.60512820512821</v>
      </c>
      <c r="BA17" s="6">
        <f t="shared" si="26"/>
        <v>4.3172035998434853E-2</v>
      </c>
      <c r="BB17" s="6">
        <f t="shared" si="14"/>
        <v>3.1425623081818315</v>
      </c>
      <c r="BD17" s="6">
        <v>270</v>
      </c>
      <c r="BE17" s="7">
        <v>0.11899999999999999</v>
      </c>
      <c r="BF17" s="7">
        <v>0.13</v>
      </c>
      <c r="BG17" s="7">
        <v>0.115</v>
      </c>
      <c r="BH17" s="8">
        <f>AVERAGE(BE17:BF17:BG17)</f>
        <v>0.12133333333333333</v>
      </c>
      <c r="BI17" s="6">
        <f>STDEV(BE17:BF17:BG17)</f>
        <v>7.7674534651540304E-3</v>
      </c>
      <c r="BJ17" s="6">
        <f t="shared" si="15"/>
        <v>1.8584703359542534</v>
      </c>
      <c r="BK17" s="6">
        <f t="shared" si="16"/>
        <v>96.283059328091497</v>
      </c>
      <c r="BL17" s="6">
        <f t="shared" si="27"/>
        <v>4.7352673344607778E-2</v>
      </c>
      <c r="BM17" s="6">
        <f t="shared" si="17"/>
        <v>3.0501320017123912</v>
      </c>
      <c r="BO17" s="6">
        <v>270</v>
      </c>
      <c r="BP17" s="7">
        <v>0.104</v>
      </c>
      <c r="BQ17" s="7">
        <v>0.11700000000000001</v>
      </c>
      <c r="BR17" s="7">
        <v>0.113</v>
      </c>
      <c r="BS17" s="8">
        <f>AVERAGE(BP17:BQ17:BR17)</f>
        <v>0.11133333333333334</v>
      </c>
      <c r="BT17" s="6">
        <f>STDEV(BP17:BQ17:BR17)</f>
        <v>6.6583281184793989E-3</v>
      </c>
      <c r="BU17" s="6">
        <f t="shared" si="18"/>
        <v>1.7023445463812441</v>
      </c>
      <c r="BV17" s="6">
        <f t="shared" si="19"/>
        <v>96.595310907237518</v>
      </c>
      <c r="BW17" s="6">
        <f t="shared" si="28"/>
        <v>5.1031321619556917E-2</v>
      </c>
      <c r="BX17" s="6">
        <f t="shared" si="20"/>
        <v>2.9753156853673</v>
      </c>
    </row>
    <row r="18" spans="1:76" x14ac:dyDescent="0.3">
      <c r="A18" s="6">
        <v>330</v>
      </c>
      <c r="B18" s="13">
        <v>2.8809999999999998</v>
      </c>
      <c r="C18" s="7">
        <v>2.903</v>
      </c>
      <c r="D18" s="13">
        <v>2.8839999999999999</v>
      </c>
      <c r="E18" s="8">
        <f>AVERAGE(B18:C18:D18)</f>
        <v>2.8893333333333331</v>
      </c>
      <c r="F18" s="6">
        <f>STDEV(B18:C18:D18)</f>
        <v>1.1930353445448967E-2</v>
      </c>
      <c r="G18" s="6">
        <f t="shared" si="0"/>
        <v>43.081510934393634</v>
      </c>
      <c r="H18" s="6">
        <f t="shared" si="1"/>
        <v>13.836978131212732</v>
      </c>
      <c r="I18" s="6">
        <f t="shared" si="22"/>
        <v>0.89241223103057732</v>
      </c>
      <c r="J18" s="6">
        <f t="shared" si="2"/>
        <v>0.11382711074608118</v>
      </c>
      <c r="K18" s="14"/>
      <c r="L18" s="15">
        <v>330</v>
      </c>
      <c r="M18" s="13">
        <v>2.4159999999999999</v>
      </c>
      <c r="N18" s="9">
        <v>1.9370000000000001</v>
      </c>
      <c r="O18" s="13">
        <v>2.2000000000000002</v>
      </c>
      <c r="P18" s="8">
        <f>AVERAGE(M18:N18:O18)</f>
        <v>2.1843333333333335</v>
      </c>
      <c r="Q18" s="6">
        <f>STDEV(M18:N18:O18)</f>
        <v>0.23988399974432081</v>
      </c>
      <c r="R18" s="6">
        <f t="shared" si="3"/>
        <v>33.587903639159407</v>
      </c>
      <c r="S18" s="6">
        <f t="shared" si="4"/>
        <v>32.824192721681186</v>
      </c>
      <c r="T18" s="6">
        <f t="shared" si="23"/>
        <v>0.72875889679715311</v>
      </c>
      <c r="U18" s="6">
        <f t="shared" si="5"/>
        <v>0.31641233309397532</v>
      </c>
      <c r="W18" s="6">
        <v>330</v>
      </c>
      <c r="X18" s="9">
        <v>0.93100000000000005</v>
      </c>
      <c r="Y18" s="9">
        <v>0.95299999999999996</v>
      </c>
      <c r="Z18" s="9">
        <v>0.94099999999999995</v>
      </c>
      <c r="AA18" s="8">
        <f>AVERAGE(X18:Y18:Z18)</f>
        <v>0.94166666666666654</v>
      </c>
      <c r="AB18" s="6">
        <f>STDEV(X18:Y18:Z18)</f>
        <v>1.101514109457216E-2</v>
      </c>
      <c r="AC18" s="6">
        <f t="shared" si="6"/>
        <v>14.484208367514352</v>
      </c>
      <c r="AD18" s="6">
        <f t="shared" si="7"/>
        <v>71.031583264971289</v>
      </c>
      <c r="AE18" s="6">
        <f t="shared" si="24"/>
        <v>0.33161169151308834</v>
      </c>
      <c r="AF18" s="6">
        <f t="shared" si="8"/>
        <v>1.1037905984622993</v>
      </c>
      <c r="AH18" s="6">
        <v>330</v>
      </c>
      <c r="AI18" s="9">
        <v>0.20799999999999999</v>
      </c>
      <c r="AJ18" s="9">
        <v>0.221</v>
      </c>
      <c r="AK18" s="13">
        <v>0.31</v>
      </c>
      <c r="AL18" s="8">
        <f>AVERAGE(AI18:AJ18:AK18)</f>
        <v>0.24633333333333332</v>
      </c>
      <c r="AM18" s="6">
        <f>STDEV(AI18:AJ18:AK18)</f>
        <v>5.5518765596267894E-2</v>
      </c>
      <c r="AN18" s="6">
        <f t="shared" si="9"/>
        <v>3.7932450467097834</v>
      </c>
      <c r="AO18" s="6">
        <f t="shared" si="10"/>
        <v>92.41350990658043</v>
      </c>
      <c r="AP18" s="6">
        <f t="shared" si="25"/>
        <v>9.1846880437484457E-2</v>
      </c>
      <c r="AQ18" s="6">
        <f t="shared" si="11"/>
        <v>2.3876324315615318</v>
      </c>
      <c r="AS18" s="6">
        <v>330</v>
      </c>
      <c r="AT18" s="13">
        <v>0.10299999999999999</v>
      </c>
      <c r="AU18" s="9">
        <v>0.1</v>
      </c>
      <c r="AV18" s="9">
        <v>0.10199999999999999</v>
      </c>
      <c r="AW18" s="8">
        <f>AVERAGE(AT18:AU18:AV18)</f>
        <v>0.10166666666666667</v>
      </c>
      <c r="AX18" s="6">
        <f>STDEV(AT18:AU18:AV18)</f>
        <v>1.5275252316519405E-3</v>
      </c>
      <c r="AY18" s="6">
        <f t="shared" si="12"/>
        <v>1.5641025641025641</v>
      </c>
      <c r="AZ18" s="6">
        <f t="shared" si="13"/>
        <v>96.871794871794876</v>
      </c>
      <c r="BA18" s="6">
        <f t="shared" si="26"/>
        <v>3.9780879092213381E-2</v>
      </c>
      <c r="BB18" s="6">
        <f t="shared" si="14"/>
        <v>3.2243689069514829</v>
      </c>
      <c r="BD18" s="6">
        <v>330</v>
      </c>
      <c r="BE18" s="9">
        <v>0.11600000000000001</v>
      </c>
      <c r="BF18" s="9">
        <v>0.112</v>
      </c>
      <c r="BG18" s="9">
        <v>0.111</v>
      </c>
      <c r="BH18" s="8">
        <f>AVERAGE(BE18:BF18:BG18)</f>
        <v>0.113</v>
      </c>
      <c r="BI18" s="6">
        <f>STDEV(BE18:BF18:BG18)</f>
        <v>2.6457513110645929E-3</v>
      </c>
      <c r="BJ18" s="6">
        <f t="shared" si="15"/>
        <v>1.7308281425508019</v>
      </c>
      <c r="BK18" s="6">
        <f t="shared" si="16"/>
        <v>96.538343714898403</v>
      </c>
      <c r="BL18" s="6">
        <f t="shared" si="27"/>
        <v>4.410042929621439E-2</v>
      </c>
      <c r="BM18" s="6">
        <f t="shared" si="17"/>
        <v>3.1212857619686818</v>
      </c>
      <c r="BO18" s="6">
        <v>330</v>
      </c>
      <c r="BP18" s="9">
        <v>9.8000000000000004E-2</v>
      </c>
      <c r="BQ18" s="9">
        <v>0.107</v>
      </c>
      <c r="BR18" s="9">
        <v>8.8999999999999996E-2</v>
      </c>
      <c r="BS18" s="8">
        <f>AVERAGE(BP18:BQ18:BR18)</f>
        <v>9.8000000000000018E-2</v>
      </c>
      <c r="BT18" s="6">
        <f>STDEV(BP18:BQ18:BR18)</f>
        <v>9.0000000000000011E-3</v>
      </c>
      <c r="BU18" s="6">
        <f t="shared" si="18"/>
        <v>1.4984709480122329</v>
      </c>
      <c r="BV18" s="6">
        <f t="shared" si="19"/>
        <v>97.003058103975533</v>
      </c>
      <c r="BW18" s="6">
        <f t="shared" si="28"/>
        <v>4.4919786096256686E-2</v>
      </c>
      <c r="BX18" s="6">
        <f t="shared" si="20"/>
        <v>3.1028769110053185</v>
      </c>
    </row>
    <row r="21" spans="1:76" ht="32.4" x14ac:dyDescent="0.3">
      <c r="W21" s="17" t="s">
        <v>22</v>
      </c>
      <c r="X21" s="17" t="s">
        <v>23</v>
      </c>
      <c r="Y21" s="17" t="s">
        <v>24</v>
      </c>
      <c r="Z21" s="17" t="s">
        <v>25</v>
      </c>
      <c r="AA21" s="17" t="s">
        <v>26</v>
      </c>
      <c r="AB21" s="17" t="s">
        <v>27</v>
      </c>
      <c r="AC21" s="17" t="s">
        <v>28</v>
      </c>
      <c r="AD21" s="17" t="s">
        <v>29</v>
      </c>
      <c r="AE21" s="17" t="s">
        <v>30</v>
      </c>
      <c r="AF21" s="17" t="s">
        <v>31</v>
      </c>
      <c r="AG21" s="17" t="s">
        <v>32</v>
      </c>
    </row>
    <row r="22" spans="1:76" x14ac:dyDescent="0.3">
      <c r="L22" t="s">
        <v>21</v>
      </c>
      <c r="W22" s="6">
        <v>0.02</v>
      </c>
      <c r="X22" s="6">
        <v>0.4</v>
      </c>
      <c r="Y22" s="6">
        <v>4.0000000000000002E-4</v>
      </c>
      <c r="Z22" s="6">
        <f t="shared" ref="Z22:Z28" si="29">Y22*10^3</f>
        <v>0.4</v>
      </c>
      <c r="AA22" s="6">
        <f t="shared" ref="AA22:AA28" si="30">1/Y22</f>
        <v>2500</v>
      </c>
      <c r="AB22" s="6">
        <f t="shared" ref="AB22:AB28" si="31">Z22*Y22</f>
        <v>1.6000000000000001E-4</v>
      </c>
      <c r="AC22" s="6">
        <f t="shared" ref="AC22:AC28" si="32">1/AB22</f>
        <v>6249.9999999999991</v>
      </c>
      <c r="AD22" s="6">
        <f>1/50</f>
        <v>0.02</v>
      </c>
      <c r="AE22" s="6">
        <v>0.9466</v>
      </c>
      <c r="AF22" s="8">
        <f>H18</f>
        <v>13.836978131212732</v>
      </c>
      <c r="AG22" s="6">
        <f>H11</f>
        <v>3.4493041749502851</v>
      </c>
    </row>
    <row r="23" spans="1:76" x14ac:dyDescent="0.3">
      <c r="W23" s="6">
        <v>0.04</v>
      </c>
      <c r="X23" s="6">
        <v>0.8</v>
      </c>
      <c r="Y23" s="6">
        <v>1.1000000000000001E-3</v>
      </c>
      <c r="Z23" s="6">
        <f t="shared" si="29"/>
        <v>1.1000000000000001</v>
      </c>
      <c r="AA23" s="6">
        <f>1/Y23</f>
        <v>909.09090909090901</v>
      </c>
      <c r="AB23" s="6">
        <f t="shared" si="31"/>
        <v>1.2100000000000001E-3</v>
      </c>
      <c r="AC23" s="6">
        <f t="shared" si="32"/>
        <v>826.44628099173542</v>
      </c>
      <c r="AD23" s="6">
        <f t="shared" ref="AD23:AD28" si="33">1/50</f>
        <v>0.02</v>
      </c>
      <c r="AE23" s="6">
        <v>0.98550000000000004</v>
      </c>
      <c r="AF23" s="8">
        <f>S18</f>
        <v>32.824192721681186</v>
      </c>
      <c r="AG23" s="6">
        <f>S11</f>
        <v>7.8216299333675039</v>
      </c>
    </row>
    <row r="24" spans="1:76" x14ac:dyDescent="0.3">
      <c r="W24" s="6">
        <v>0.06</v>
      </c>
      <c r="X24" s="6">
        <v>1.2</v>
      </c>
      <c r="Y24" s="6">
        <v>3.2000000000000002E-3</v>
      </c>
      <c r="Z24" s="6">
        <f t="shared" si="29"/>
        <v>3.2</v>
      </c>
      <c r="AA24" s="6">
        <f t="shared" si="30"/>
        <v>312.5</v>
      </c>
      <c r="AB24" s="6">
        <f t="shared" si="31"/>
        <v>1.0240000000000001E-2</v>
      </c>
      <c r="AC24" s="6">
        <f t="shared" si="32"/>
        <v>97.656249999999986</v>
      </c>
      <c r="AD24" s="6">
        <f t="shared" si="33"/>
        <v>0.02</v>
      </c>
      <c r="AE24" s="6">
        <v>0.99629999999999996</v>
      </c>
      <c r="AF24" s="8">
        <f>AD18</f>
        <v>71.031583264971289</v>
      </c>
      <c r="AG24" s="6">
        <f>AD11</f>
        <v>12.643560295324049</v>
      </c>
    </row>
    <row r="25" spans="1:76" x14ac:dyDescent="0.3">
      <c r="S25" t="s">
        <v>21</v>
      </c>
      <c r="W25" s="6">
        <v>0.08</v>
      </c>
      <c r="X25" s="6">
        <v>1.6</v>
      </c>
      <c r="Y25" s="6">
        <v>8.5000000000000006E-3</v>
      </c>
      <c r="Z25" s="6">
        <f t="shared" si="29"/>
        <v>8.5</v>
      </c>
      <c r="AA25" s="6">
        <f t="shared" si="30"/>
        <v>117.64705882352941</v>
      </c>
      <c r="AB25" s="6">
        <f t="shared" si="31"/>
        <v>7.2250000000000009E-2</v>
      </c>
      <c r="AC25" s="6">
        <f t="shared" si="32"/>
        <v>13.840830449826989</v>
      </c>
      <c r="AD25" s="6">
        <f t="shared" si="33"/>
        <v>0.02</v>
      </c>
      <c r="AE25" s="6">
        <v>0.97699999999999998</v>
      </c>
      <c r="AF25" s="8">
        <f>AO18</f>
        <v>92.41350990658043</v>
      </c>
      <c r="AG25" s="6">
        <f>AO11</f>
        <v>17.400677548506309</v>
      </c>
    </row>
    <row r="26" spans="1:76" x14ac:dyDescent="0.3">
      <c r="W26" s="6">
        <v>0.1</v>
      </c>
      <c r="X26" s="8">
        <v>2</v>
      </c>
      <c r="Y26" s="6">
        <v>1.11E-2</v>
      </c>
      <c r="Z26" s="6">
        <f t="shared" si="29"/>
        <v>11.1</v>
      </c>
      <c r="AA26" s="6">
        <f t="shared" si="30"/>
        <v>90.090090090090087</v>
      </c>
      <c r="AB26" s="6">
        <f t="shared" si="31"/>
        <v>0.12321</v>
      </c>
      <c r="AC26" s="6">
        <f t="shared" si="32"/>
        <v>8.1162243324405487</v>
      </c>
      <c r="AD26" s="6">
        <f t="shared" si="33"/>
        <v>0.02</v>
      </c>
      <c r="AE26" s="6">
        <v>0.98409999999999997</v>
      </c>
      <c r="AF26" s="8">
        <f>AZ18</f>
        <v>96.871794871794876</v>
      </c>
      <c r="AG26" s="6">
        <f>AZ11</f>
        <v>21.364102564102566</v>
      </c>
    </row>
    <row r="27" spans="1:76" x14ac:dyDescent="0.3">
      <c r="W27" s="6">
        <v>0.12</v>
      </c>
      <c r="X27" s="6">
        <v>2.4</v>
      </c>
      <c r="Y27" s="6">
        <v>1.0500000000000001E-2</v>
      </c>
      <c r="Z27" s="6">
        <f t="shared" si="29"/>
        <v>10.5</v>
      </c>
      <c r="AA27" s="6">
        <f t="shared" si="30"/>
        <v>95.238095238095227</v>
      </c>
      <c r="AB27" s="6">
        <f t="shared" si="31"/>
        <v>0.11025</v>
      </c>
      <c r="AC27" s="6">
        <f t="shared" si="32"/>
        <v>9.0702947845804989</v>
      </c>
      <c r="AD27" s="6">
        <f t="shared" si="33"/>
        <v>0.02</v>
      </c>
      <c r="AE27" s="6">
        <v>0.98619999999999997</v>
      </c>
      <c r="AF27" s="8">
        <f>BK18</f>
        <v>96.538343714898403</v>
      </c>
      <c r="AG27" s="6">
        <f>BK11</f>
        <v>21.505156744613487</v>
      </c>
    </row>
    <row r="28" spans="1:76" x14ac:dyDescent="0.3">
      <c r="W28" s="6">
        <v>0.14000000000000001</v>
      </c>
      <c r="X28" s="6">
        <v>2.8</v>
      </c>
      <c r="Y28" s="6">
        <v>1.0500000000000001E-2</v>
      </c>
      <c r="Z28" s="6">
        <f t="shared" si="29"/>
        <v>10.5</v>
      </c>
      <c r="AA28" s="6">
        <f t="shared" si="30"/>
        <v>95.238095238095227</v>
      </c>
      <c r="AB28" s="6">
        <f t="shared" si="31"/>
        <v>0.11025</v>
      </c>
      <c r="AC28" s="6">
        <f t="shared" si="32"/>
        <v>9.0702947845804989</v>
      </c>
      <c r="AD28" s="6">
        <f t="shared" si="33"/>
        <v>0.02</v>
      </c>
      <c r="AE28" s="6">
        <v>0.98699999999999999</v>
      </c>
      <c r="AF28" s="8">
        <f>BV18</f>
        <v>97.003058103975533</v>
      </c>
      <c r="AG28" s="6">
        <f>BV11</f>
        <v>33.282364933741064</v>
      </c>
    </row>
    <row r="31" spans="1:76" ht="28.8" x14ac:dyDescent="0.3">
      <c r="W31" s="17" t="s">
        <v>22</v>
      </c>
      <c r="X31" s="17" t="s">
        <v>32</v>
      </c>
      <c r="Y31" s="17" t="s">
        <v>33</v>
      </c>
    </row>
    <row r="32" spans="1:76" x14ac:dyDescent="0.3">
      <c r="W32" s="6">
        <v>0.02</v>
      </c>
      <c r="X32" s="16">
        <f>H11</f>
        <v>3.4493041749502851</v>
      </c>
      <c r="Y32" s="16">
        <f>H18</f>
        <v>13.836978131212732</v>
      </c>
    </row>
    <row r="33" spans="23:25" x14ac:dyDescent="0.3">
      <c r="W33" s="6">
        <v>0.04</v>
      </c>
      <c r="X33" s="16">
        <f>S11</f>
        <v>7.8216299333675039</v>
      </c>
      <c r="Y33" s="16">
        <f>S18</f>
        <v>32.824192721681186</v>
      </c>
    </row>
    <row r="34" spans="23:25" x14ac:dyDescent="0.3">
      <c r="W34" s="6">
        <v>0.06</v>
      </c>
      <c r="X34" s="16">
        <f>AD11</f>
        <v>12.643560295324049</v>
      </c>
      <c r="Y34" s="16">
        <f>AD18</f>
        <v>71.031583264971289</v>
      </c>
    </row>
    <row r="35" spans="23:25" x14ac:dyDescent="0.3">
      <c r="W35" s="6">
        <v>0.08</v>
      </c>
      <c r="X35" s="16">
        <f>AO11</f>
        <v>17.400677548506309</v>
      </c>
      <c r="Y35" s="16">
        <f>AO18</f>
        <v>92.41350990658043</v>
      </c>
    </row>
    <row r="36" spans="23:25" x14ac:dyDescent="0.3">
      <c r="W36" s="6">
        <v>0.1</v>
      </c>
      <c r="X36" s="16">
        <f>AZ11</f>
        <v>21.364102564102566</v>
      </c>
      <c r="Y36" s="16">
        <f>AZ18</f>
        <v>96.871794871794876</v>
      </c>
    </row>
    <row r="37" spans="23:25" x14ac:dyDescent="0.3">
      <c r="W37" s="6">
        <v>0.12</v>
      </c>
      <c r="X37" s="16">
        <f>BK11</f>
        <v>21.505156744613487</v>
      </c>
      <c r="Y37" s="16">
        <f>BK18</f>
        <v>96.538343714898403</v>
      </c>
    </row>
    <row r="38" spans="23:25" x14ac:dyDescent="0.3">
      <c r="W38" s="6">
        <v>0.14000000000000001</v>
      </c>
      <c r="X38" s="16">
        <f>BV11</f>
        <v>33.282364933741064</v>
      </c>
      <c r="Y38" s="16">
        <f>BV18</f>
        <v>97.003058103975533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Sabar</cp:lastModifiedBy>
  <dcterms:created xsi:type="dcterms:W3CDTF">2023-08-10T09:48:59Z</dcterms:created>
  <dcterms:modified xsi:type="dcterms:W3CDTF">2023-08-12T12:49:54Z</dcterms:modified>
</cp:coreProperties>
</file>